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T:\Tresa\Finanze-Gecoti\Commesse pubbliche\2025\"/>
    </mc:Choice>
  </mc:AlternateContent>
  <xr:revisionPtr revIDLastSave="0" documentId="13_ncr:1_{318BC28E-2773-4605-A261-CA72312A0F29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Lista commesse 2025  " sheetId="4" r:id="rId1"/>
  </sheets>
  <definedNames>
    <definedName name="_xlnm._FilterDatabase" localSheetId="0" hidden="1">'Lista commesse 2025  '!$A$6:$H$105</definedName>
    <definedName name="_xlnm.Print_Area" localSheetId="0">'Lista commesse 2025  '!$A$1:$H$107</definedName>
    <definedName name="_xlnm.Print_Titles" localSheetId="0">'Lista commesse 2025  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5" i="4" l="1"/>
  <c r="G19" i="4"/>
  <c r="G88" i="4"/>
  <c r="G57" i="4"/>
  <c r="G55" i="4"/>
  <c r="G46" i="4"/>
  <c r="G102" i="4"/>
  <c r="G103" i="4"/>
  <c r="G87" i="4"/>
  <c r="G86" i="4"/>
  <c r="G85" i="4"/>
  <c r="G84" i="4"/>
  <c r="G83" i="4"/>
  <c r="G81" i="4"/>
  <c r="G79" i="4"/>
  <c r="G80" i="4"/>
  <c r="G78" i="4"/>
  <c r="G76" i="4"/>
  <c r="G73" i="4"/>
  <c r="G72" i="4"/>
  <c r="G71" i="4"/>
  <c r="G70" i="4"/>
  <c r="G69" i="4"/>
  <c r="G66" i="4"/>
  <c r="G62" i="4"/>
  <c r="G56" i="4"/>
  <c r="G53" i="4"/>
  <c r="G52" i="4"/>
  <c r="G48" i="4"/>
  <c r="G47" i="4"/>
  <c r="G44" i="4"/>
  <c r="G43" i="4"/>
  <c r="G42" i="4"/>
  <c r="G41" i="4"/>
  <c r="G40" i="4"/>
  <c r="G39" i="4"/>
  <c r="G38" i="4"/>
  <c r="G34" i="4"/>
  <c r="G33" i="4"/>
  <c r="G32" i="4"/>
  <c r="G27" i="4"/>
  <c r="G26" i="4"/>
  <c r="G21" i="4"/>
  <c r="G20" i="4"/>
  <c r="G18" i="4"/>
  <c r="G17" i="4"/>
  <c r="G16" i="4"/>
  <c r="G7" i="4"/>
  <c r="G8" i="4"/>
</calcChain>
</file>

<file path=xl/sharedStrings.xml><?xml version="1.0" encoding="utf-8"?>
<sst xmlns="http://schemas.openxmlformats.org/spreadsheetml/2006/main" count="602" uniqueCount="204">
  <si>
    <t>In ottemperanza ai disposti degli artt. 7 cpv. 5 LCPubb e 13 cpv. 2-3 RLCPubb/CIAP il Comune di Tresa rende pubblica e accessibile la lista delle commesse che superano CHF 5'000.– (IVA esclusa) aggiudicate su invito o incarico diretto, con decisione cresciuta in giudicato.</t>
  </si>
  <si>
    <t>Oggetto</t>
  </si>
  <si>
    <t>Genere commessa</t>
  </si>
  <si>
    <t>Genere procedura</t>
  </si>
  <si>
    <t>Data aggiudicazione</t>
  </si>
  <si>
    <t>Importo deliberato</t>
  </si>
  <si>
    <t>IVA</t>
  </si>
  <si>
    <t>Base legale</t>
  </si>
  <si>
    <t>COMUNE DI TRESA</t>
  </si>
  <si>
    <t>esclusa</t>
  </si>
  <si>
    <t>Aggiudicatario
nome e sede/domicilio</t>
  </si>
  <si>
    <t>esclua</t>
  </si>
  <si>
    <t>COMMESSE PUBBLICHE ANNO 2025</t>
  </si>
  <si>
    <t>Totale delle aggiudicazioni 2025</t>
  </si>
  <si>
    <t>Copa e CO SA, Savosa</t>
  </si>
  <si>
    <t>Sostituzione pompa fecale alle Bolle di Sessa</t>
  </si>
  <si>
    <t>Fornitura</t>
  </si>
  <si>
    <t>Incarico diretto</t>
  </si>
  <si>
    <t>Häny AG, Rapperswill - Jona</t>
  </si>
  <si>
    <t>Mista</t>
  </si>
  <si>
    <t>Germano Farina Sagl, Monteggio</t>
  </si>
  <si>
    <t>Servizio</t>
  </si>
  <si>
    <t>LCPubb - RLCPubb/CIAP</t>
  </si>
  <si>
    <t>Edilstrada SA, Torricella - Taverne</t>
  </si>
  <si>
    <t>Bernardoni SA, Viganello</t>
  </si>
  <si>
    <t>Onorario progettazione rifacimento della canalizzazione e condotte AP nel quartiere di Croglio</t>
  </si>
  <si>
    <t>Taglio del bosco privato per messa in sicurezza della strada e del sentiero comunale</t>
  </si>
  <si>
    <t>Rifacimento pavimentazione stradale del posteggio del Centro scolastico Lüsc</t>
  </si>
  <si>
    <t>Applicolor SA, Noranco</t>
  </si>
  <si>
    <t>Rinfresco della segnaletica stradale orizzonatle</t>
  </si>
  <si>
    <t>Edile</t>
  </si>
  <si>
    <t>Spinelli SA, Massagno</t>
  </si>
  <si>
    <t>Rifacimento dell'illuminazione esterno presso la casa comunale di Ponte Tresa</t>
  </si>
  <si>
    <t>Sostituzione impianto audio/video della sala multiuso di Croglio</t>
  </si>
  <si>
    <t>Vatema SA, Losone</t>
  </si>
  <si>
    <t>Noleggio di 6 mesi del diserbo meccanico</t>
  </si>
  <si>
    <t>Falegnameria Locatelli, Sessa</t>
  </si>
  <si>
    <t>Sostituzione serramenti sala multiuso di Croglio</t>
  </si>
  <si>
    <t>Bredo Bau, Camorino</t>
  </si>
  <si>
    <t>Sostituzione delle ptrotezioni solari della sala multiuso di Croglio</t>
  </si>
  <si>
    <t>ITS Servizio e Canalizzazione SA, Agno</t>
  </si>
  <si>
    <t>Pulizia e manutenzione caditoie stradali</t>
  </si>
  <si>
    <t>Fela Ticino SA, Cadenazzo</t>
  </si>
  <si>
    <t>Fornitura della soda caustica</t>
  </si>
  <si>
    <t>Monitoraggio soda caustica, implementazione nei lavori in corso di rinnovo telegestione degli acquedotti</t>
  </si>
  <si>
    <t>EDEF SA - Natural Water, Chiasso</t>
  </si>
  <si>
    <t>Noleggio di 48 mesi di erogatori per acqua</t>
  </si>
  <si>
    <t>Matteo Huber Architecture and Urban Planning, Lugano</t>
  </si>
  <si>
    <t>Adeguamento del PR del quartiere di Croglio a LST</t>
  </si>
  <si>
    <t>Luca Antonini SAGL, Pura</t>
  </si>
  <si>
    <t>Lavori di sabbiatura e risemina del campo Rocchetta di Ponte Tresa</t>
  </si>
  <si>
    <t>Opere da idraulico per la sostituzione delle infrastrutture nel nucleo di Castelrotto</t>
  </si>
  <si>
    <t>Concorso pubblico</t>
  </si>
  <si>
    <t>Implenia Svizzera SA, Bioggio</t>
  </si>
  <si>
    <t>Opere da impresario costrutture per la sostituzione delle infrastutture nel nucleo di Castelrotto</t>
  </si>
  <si>
    <t>Pavisud SA, Gordola</t>
  </si>
  <si>
    <t>Rifacimento della pavimentazione in entrata al posteggio comunale Marcadello di Ponte Tresa</t>
  </si>
  <si>
    <t>Bottani e Forrer SA, Caslano</t>
  </si>
  <si>
    <t>Rifacimento della condotta AP lungo la via privata Villaggio del Sole, Ponte Tresa</t>
  </si>
  <si>
    <t>Piazza Pavimenti SA, Caslano</t>
  </si>
  <si>
    <t>Manutenzione dei pavimenti in parquet</t>
  </si>
  <si>
    <t>Lucchini &amp; Canepa, Viganello</t>
  </si>
  <si>
    <t>Studio preliminare per realizzare posteggio pubblico</t>
  </si>
  <si>
    <t>Allestimento contributi di miglioria</t>
  </si>
  <si>
    <t>Opere da idraulico per la sostituzione della condotta AP, Vicolo del Portico, Ponte Tresa</t>
  </si>
  <si>
    <t>CPA SA, Lugano</t>
  </si>
  <si>
    <t>Opere da costruttore per la sostituzione della condotta AP, Vicolo del Portico, Ponte Tresa</t>
  </si>
  <si>
    <t>WALO Bertschinger SA, Taverne</t>
  </si>
  <si>
    <t>Sostituzione dei chiusini canalizzazione comunale in ambito dei lavori per la ripavimentazione del tratto di strada cantonale dal tornante di Villalta al cimitero di Castelrotto</t>
  </si>
  <si>
    <t>Silicon Swiss Sagl, Agno</t>
  </si>
  <si>
    <t>Fornitura sacchi RSU da 17 e 35 Litri</t>
  </si>
  <si>
    <t>Fornitura sacchi RSU da 60 Litri</t>
  </si>
  <si>
    <t>Opere da idraulico per la sostituzione della condotta AP, Villaggio del Sole, Ponte Tresa</t>
  </si>
  <si>
    <t>Opere da costruttore per la sostituzione della condotta AP, Villaggio del Sole, Ponte Tresa</t>
  </si>
  <si>
    <t>Ravetta SA, Maroggia</t>
  </si>
  <si>
    <t>Bühler Carpenteria, Monteggio</t>
  </si>
  <si>
    <t>Smontaggio e ripristino del tetto dell'asilo di Castelrotto</t>
  </si>
  <si>
    <t>SPQR, Ponte Tresa</t>
  </si>
  <si>
    <t>Sistemazione puntuale e sabbiatura della pavimentazione in porfido, Via Lugano (Portici), Ponte Tresa</t>
  </si>
  <si>
    <t>Tilo Sub, Ligornetto</t>
  </si>
  <si>
    <t>Sostituzione colonnine di approvvigionamento acqua ed elettricità al porto comunale, Ponte Tresa</t>
  </si>
  <si>
    <t>Studio legale Avv. Lisa Ferrario Petrini, Lugano</t>
  </si>
  <si>
    <t>Risposte ai ricorsi contro il PR in formazione di Sessa</t>
  </si>
  <si>
    <t>Prestazioni ingegneria civile per opere di spostamento infrastrutture del Comune, CDAM, CAIM</t>
  </si>
  <si>
    <t>Macchimport SA, Bironico</t>
  </si>
  <si>
    <t>Fornitura 2 moduli bagni per struttura scolastica Lüsc</t>
  </si>
  <si>
    <t>Creazione basamenti al centro scolastico Lüsc</t>
  </si>
  <si>
    <t>Leo Giardini, Monteggio</t>
  </si>
  <si>
    <t>Camminamento campo bocce Lisora, Monteggio</t>
  </si>
  <si>
    <t>Semina e piantagione campo bocce Lisora, Monteggio</t>
  </si>
  <si>
    <t>Opere da falegname presso sala mensa asilo di Sessa</t>
  </si>
  <si>
    <t>Tugir SA, Rivera</t>
  </si>
  <si>
    <t>Direzione lavori polo scolastico - nuovo asilo nido e centro diurno a Ponte Tresa</t>
  </si>
  <si>
    <t>Atelier ribo+, Cadenazzo</t>
  </si>
  <si>
    <t>Prestazione per nuovo asilo nido e centro diurno a Ponte Tresa</t>
  </si>
  <si>
    <t>Sostituzione motere e cavo pompa a Caslano</t>
  </si>
  <si>
    <t>Sostituzione pompa, Tresa</t>
  </si>
  <si>
    <t>Ripristino pavimentazione posteggio comunale a Barico, Croglio</t>
  </si>
  <si>
    <t>Arch. Mina, Lugano-Besso</t>
  </si>
  <si>
    <t>Onorario per progettazione nuovo asilo nido e centro diurno a Ponte Tresa</t>
  </si>
  <si>
    <t>Emilio Luvini Sagl, Agno</t>
  </si>
  <si>
    <t>Ingegnere civile per nuovo asilo nido e centro diurno a Ponte Tresa</t>
  </si>
  <si>
    <t>Elettro Consulenze Solcà, Mendrisio</t>
  </si>
  <si>
    <t>Verzeri &amp; Asmus Sagl, Caslano</t>
  </si>
  <si>
    <t>ThinkExergy, Mendrisio</t>
  </si>
  <si>
    <t>Ingegnere elettrotecnico per nuovo asilo nido e centro diurno a Ponte Tresa</t>
  </si>
  <si>
    <t>Ingegnere RSCS per nuovo asilo nido e centro diurno a Ponte Tresa</t>
  </si>
  <si>
    <t>Fisico della costruzione per nuovo asilo nido e centro diurno a Ponte Tresa</t>
  </si>
  <si>
    <t>Allways Consulting Sagl, Agno</t>
  </si>
  <si>
    <t>Impaginazione e stampa bollettino</t>
  </si>
  <si>
    <t>Centro di Calcolo Elettronico SA, Lugano</t>
  </si>
  <si>
    <t>Canoni e moduli</t>
  </si>
  <si>
    <t>Servizio multe</t>
  </si>
  <si>
    <t>Arredo aule</t>
  </si>
  <si>
    <t xml:space="preserve">Fornitura energetica termica </t>
  </si>
  <si>
    <t>Lavori straordinari Biotopo</t>
  </si>
  <si>
    <t>Fornitura carburante</t>
  </si>
  <si>
    <t>Progetto di massima e rivalorizzazione urbanistica nucleo e zona portici Ponte Tresa</t>
  </si>
  <si>
    <t>Sgombero neve 2024/2025</t>
  </si>
  <si>
    <t>Noleggio capannone</t>
  </si>
  <si>
    <t>Intervento presso Cantiere Castelrotto</t>
  </si>
  <si>
    <t>Controllo impianti combustione</t>
  </si>
  <si>
    <t>Opere di pittura vandali scuola</t>
  </si>
  <si>
    <t>Opere verniciatore locali Bar 3.0</t>
  </si>
  <si>
    <t>Abbattimento piante pericolanti stazione pompaggio Monteggio</t>
  </si>
  <si>
    <t>Abbattimento piante pericolanti serbatorio AP Monteggio</t>
  </si>
  <si>
    <t>Contratto manutenzione idranti</t>
  </si>
  <si>
    <t>Risanamento Centro scolatico Lüsc</t>
  </si>
  <si>
    <t>AFRY Svizzera SA, Zurigo</t>
  </si>
  <si>
    <t>Castellari Marco, Cureglia</t>
  </si>
  <si>
    <t>Sfalcio bordi strade</t>
  </si>
  <si>
    <t>Edile secondario</t>
  </si>
  <si>
    <t>CHC businnes solutions SA, Paradiso</t>
  </si>
  <si>
    <t>Noleggio fotocopiatrici, toner, conteggio fotocopie</t>
  </si>
  <si>
    <t>Consorzio Ecotresa, Davesco-Lugano</t>
  </si>
  <si>
    <t>Servizi ecocentri (concorso ad invito 12.01.2023)</t>
  </si>
  <si>
    <t>Procedura ad invito</t>
  </si>
  <si>
    <t>LCPubb - Procedura su invito (art.7 cpv. 2)</t>
  </si>
  <si>
    <t>Trasporto allievi</t>
  </si>
  <si>
    <t>Concorso internazionale</t>
  </si>
  <si>
    <t>Art.12 cap. 1 lett. A CIAP</t>
  </si>
  <si>
    <t>Delta Security AG, Muzzano</t>
  </si>
  <si>
    <t>Dick e figli SA, Lugano</t>
  </si>
  <si>
    <t>Enilive Suisse SA, Losanna</t>
  </si>
  <si>
    <t>F.lli Zanetti SA, Madonna del Piano</t>
  </si>
  <si>
    <t>Fratelli Maffi SA, Davesco-Soragno</t>
  </si>
  <si>
    <t>Servizio RSU</t>
  </si>
  <si>
    <t>Servizio vetro</t>
  </si>
  <si>
    <t>Fratelli Puricelli SA, Riva San Vitale</t>
  </si>
  <si>
    <t>Ritiro sacchi PP/PE</t>
  </si>
  <si>
    <t>Garage Ruspini SA, Madonna del Piano</t>
  </si>
  <si>
    <t>Garbani SA, Canobbio</t>
  </si>
  <si>
    <t>Materiale scolastico</t>
  </si>
  <si>
    <t>Geosistama SA, Lugano</t>
  </si>
  <si>
    <t>Canone WebGis</t>
  </si>
  <si>
    <t>Giovanni Agustoni SA, Bioggio</t>
  </si>
  <si>
    <t>Raccolta rifiuti RSU</t>
  </si>
  <si>
    <t>Grünenfelder SA, Quartino</t>
  </si>
  <si>
    <t>Fornitura Alimentari SI</t>
  </si>
  <si>
    <t>HelvetiaLab SA, S.Antonino</t>
  </si>
  <si>
    <t>Analisi acqua</t>
  </si>
  <si>
    <t>ICTeam SA, Bioggio</t>
  </si>
  <si>
    <t>Canoni e prestazioni diverse</t>
  </si>
  <si>
    <t>Interfida Revisioni e Consulenze SA, Lugano</t>
  </si>
  <si>
    <t>Luca Castelli SA, Castione</t>
  </si>
  <si>
    <t>Forniture materiale e vestiti</t>
  </si>
  <si>
    <t>Allestimento del catasto privato delle canalizzazioni</t>
  </si>
  <si>
    <t>Messerli Tecnica, Purasca</t>
  </si>
  <si>
    <t>Fornitura materiale</t>
  </si>
  <si>
    <t>MTF Business Solutions SA, Manno</t>
  </si>
  <si>
    <t>Contratto di manutenzione Archiflow</t>
  </si>
  <si>
    <t>Paratore Giardini SA, Banco</t>
  </si>
  <si>
    <t>Party Plastic SA, Maroggia</t>
  </si>
  <si>
    <t>Pemsa SA, Cadempino</t>
  </si>
  <si>
    <t>Personale a prestito</t>
  </si>
  <si>
    <t>PR Pulizia e Risanamenti SA, Viganello</t>
  </si>
  <si>
    <t>Puliconsult SA, Caslano</t>
  </si>
  <si>
    <t>Prestazioni pulizie</t>
  </si>
  <si>
    <t>Pulicasa SA, Melano</t>
  </si>
  <si>
    <t>Servizio raccolta RSU</t>
  </si>
  <si>
    <t>Ranzoni Carlo, Bioggio</t>
  </si>
  <si>
    <t>Recinzione parco giochi Ramello</t>
  </si>
  <si>
    <t>Rossi Fabrizio, Bissone</t>
  </si>
  <si>
    <t>Scaletti Jonathan, Bedigliora</t>
  </si>
  <si>
    <t>VonRoll Hydro (suisse) AG, Oensingen</t>
  </si>
  <si>
    <t>Vismara &amp; CO SA, Davesco-Soragno</t>
  </si>
  <si>
    <t>Smaltimento rifiuti</t>
  </si>
  <si>
    <t>Vuotatura e smaltimento vetro</t>
  </si>
  <si>
    <t>Officina delle costruzioni SGAL, Ponte Tresa</t>
  </si>
  <si>
    <t>Sandro Campana, Castelrotto</t>
  </si>
  <si>
    <t>Consorzio Trasporti Tresa, Madonna del Piano</t>
  </si>
  <si>
    <t>Gasser AG,  Contone</t>
  </si>
  <si>
    <t>Conconi Pier Angelo, Bioggio</t>
  </si>
  <si>
    <t>Gianni Ochsner Servizi pubblici SA</t>
  </si>
  <si>
    <t>Prestazioni servizio silo sale</t>
  </si>
  <si>
    <t>Sostituzione condotta AP Villaggio del sole</t>
  </si>
  <si>
    <t>Ingegneria Bottani e Forrer SA, Caslano</t>
  </si>
  <si>
    <t>Intergra Metering AG, Therwil</t>
  </si>
  <si>
    <t>Acquisto contatori</t>
  </si>
  <si>
    <t>Scrinium Sagl, Mezzovico</t>
  </si>
  <si>
    <t>Riordino archivio comunale</t>
  </si>
  <si>
    <t>Risanamento energetico centro scolastico Lüsc (prestazioni 2025)</t>
  </si>
  <si>
    <t>Revisione consuntivo 2024</t>
  </si>
  <si>
    <t>Data pubblicazione lista: RM276/2026 - 25.03.2026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</si>
</sst>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ahoma"/>
      <family val="2"/>
    </font>
    <font>
      <sz val="10"/>
      <name val="Tahoma"/>
      <family val="2"/>
    </font>
    <font>
      <b/>
      <sz val="20"/>
      <name val="Tahoma"/>
      <family val="2"/>
    </font>
    <font>
      <b/>
      <sz val="11"/>
      <color theme="1"/>
      <name val="Tahoma"/>
      <family val="2"/>
    </font>
    <font>
      <sz val="11"/>
      <name val="Tahoma"/>
      <family val="2"/>
    </font>
    <font>
      <b/>
      <sz val="12"/>
      <color theme="1"/>
      <name val="Tahoma"/>
      <family val="2"/>
    </font>
    <font>
      <i/>
      <sz val="14"/>
      <color theme="1"/>
      <name val="Tahoma"/>
      <family val="2"/>
    </font>
    <font>
      <sz val="13"/>
      <color theme="1"/>
      <name val="Tahoma"/>
      <family val="2"/>
    </font>
    <font>
      <sz val="13"/>
      <color theme="1"/>
      <name val="Calibri"/>
      <family val="2"/>
      <scheme val="minor"/>
    </font>
    <font>
      <sz val="14"/>
      <name val="Tahoma"/>
      <family val="2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/>
    <xf numFmtId="0" fontId="23" fillId="33" borderId="10" xfId="0" applyFont="1" applyFill="1" applyBorder="1" applyAlignment="1">
      <alignment vertical="center"/>
    </xf>
    <xf numFmtId="0" fontId="23" fillId="33" borderId="10" xfId="0" applyFont="1" applyFill="1" applyBorder="1" applyAlignment="1">
      <alignment vertical="center" wrapText="1"/>
    </xf>
    <xf numFmtId="14" fontId="18" fillId="0" borderId="10" xfId="0" applyNumberFormat="1" applyFont="1" applyBorder="1" applyAlignment="1">
      <alignment vertical="center"/>
    </xf>
    <xf numFmtId="0" fontId="18" fillId="0" borderId="10" xfId="0" applyFont="1" applyBorder="1" applyAlignment="1">
      <alignment vertical="center"/>
    </xf>
    <xf numFmtId="4" fontId="18" fillId="0" borderId="10" xfId="0" applyNumberFormat="1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44" fontId="21" fillId="0" borderId="0" xfId="42" applyFont="1" applyBorder="1" applyAlignment="1">
      <alignment horizontal="right" vertical="center"/>
    </xf>
    <xf numFmtId="44" fontId="21" fillId="0" borderId="0" xfId="42" applyFont="1" applyBorder="1" applyAlignment="1">
      <alignment horizontal="left" vertical="center"/>
    </xf>
    <xf numFmtId="44" fontId="18" fillId="0" borderId="10" xfId="42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4" fontId="21" fillId="0" borderId="10" xfId="0" applyNumberFormat="1" applyFont="1" applyBorder="1" applyAlignment="1">
      <alignment vertical="center"/>
    </xf>
    <xf numFmtId="44" fontId="21" fillId="0" borderId="11" xfId="42" applyFont="1" applyBorder="1" applyAlignment="1">
      <alignment horizontal="right" vertical="center"/>
    </xf>
    <xf numFmtId="0" fontId="18" fillId="0" borderId="10" xfId="0" applyFont="1" applyBorder="1" applyAlignment="1">
      <alignment vertical="center" wrapText="1"/>
    </xf>
    <xf numFmtId="0" fontId="18" fillId="0" borderId="12" xfId="0" applyFont="1" applyBorder="1" applyAlignment="1">
      <alignment vertical="center"/>
    </xf>
    <xf numFmtId="44" fontId="18" fillId="0" borderId="10" xfId="42" applyFont="1" applyFill="1" applyBorder="1" applyAlignment="1">
      <alignment vertical="center"/>
    </xf>
    <xf numFmtId="14" fontId="22" fillId="0" borderId="10" xfId="0" applyNumberFormat="1" applyFont="1" applyBorder="1" applyAlignment="1">
      <alignment vertical="center"/>
    </xf>
    <xf numFmtId="44" fontId="22" fillId="0" borderId="10" xfId="42" applyFont="1" applyFill="1" applyBorder="1" applyAlignment="1">
      <alignment vertical="center"/>
    </xf>
    <xf numFmtId="4" fontId="22" fillId="0" borderId="10" xfId="0" applyNumberFormat="1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8" fillId="0" borderId="0" xfId="0" applyFont="1"/>
    <xf numFmtId="0" fontId="14" fillId="0" borderId="0" xfId="0" applyFont="1" applyAlignment="1">
      <alignment vertical="center"/>
    </xf>
    <xf numFmtId="44" fontId="22" fillId="0" borderId="10" xfId="42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left" vertical="center" wrapText="1"/>
    </xf>
  </cellXfs>
  <cellStyles count="46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  <cellStyle name="Valuta" xfId="42" builtinId="4"/>
    <cellStyle name="Valuta 2" xfId="43" xr:uid="{8C7A764D-CD93-448C-BE93-5E342B1B4841}"/>
    <cellStyle name="Valuta 2 2" xfId="45" xr:uid="{C5783B59-0CE3-45EE-AF31-5339867645AE}"/>
    <cellStyle name="Valuta 3" xfId="44" xr:uid="{7DF42DF9-0729-45AF-98E4-99DB7882A30A}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238D-8F97-4737-A16A-E6FE7E80B2C9}">
  <sheetPr>
    <pageSetUpPr fitToPage="1"/>
  </sheetPr>
  <dimension ref="A1:U1045937"/>
  <sheetViews>
    <sheetView tabSelected="1" topLeftCell="A74" zoomScale="60" zoomScaleNormal="60" workbookViewId="0">
      <selection activeCell="A108" sqref="A108"/>
    </sheetView>
  </sheetViews>
  <sheetFormatPr defaultRowHeight="18.75" x14ac:dyDescent="0.3"/>
  <cols>
    <col min="1" max="1" width="22.140625" customWidth="1"/>
    <col min="2" max="2" width="60.140625" bestFit="1" customWidth="1"/>
    <col min="3" max="3" width="104.140625" bestFit="1" customWidth="1"/>
    <col min="4" max="4" width="21.5703125" bestFit="1" customWidth="1"/>
    <col min="5" max="5" width="25.28515625" bestFit="1" customWidth="1"/>
    <col min="6" max="6" width="48.42578125" bestFit="1" customWidth="1"/>
    <col min="7" max="7" width="25.140625" bestFit="1" customWidth="1"/>
    <col min="8" max="8" width="18.140625" customWidth="1"/>
    <col min="9" max="21" width="9.140625" style="26"/>
  </cols>
  <sheetData>
    <row r="1" spans="1:21" s="1" customFormat="1" ht="33" customHeight="1" x14ac:dyDescent="0.25">
      <c r="A1" s="29" t="s">
        <v>8</v>
      </c>
      <c r="B1" s="29"/>
      <c r="C1" s="29"/>
      <c r="D1" s="29"/>
      <c r="E1" s="29"/>
      <c r="F1" s="29"/>
      <c r="G1" s="29"/>
      <c r="H1" s="29"/>
      <c r="I1" s="29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1" customFormat="1" ht="33" customHeight="1" x14ac:dyDescent="0.25">
      <c r="A2" s="29" t="s">
        <v>12</v>
      </c>
      <c r="B2" s="29"/>
      <c r="C2" s="29"/>
      <c r="D2" s="29"/>
      <c r="E2" s="29"/>
      <c r="F2" s="29"/>
      <c r="G2" s="29"/>
      <c r="H2" s="29"/>
      <c r="I2" s="29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spans="1:21" s="1" customFormat="1" ht="48.75" customHeight="1" x14ac:dyDescent="0.25">
      <c r="A3" s="30" t="s">
        <v>0</v>
      </c>
      <c r="B3" s="30"/>
      <c r="C3" s="30"/>
      <c r="D3" s="30"/>
      <c r="E3" s="30"/>
      <c r="F3" s="30"/>
      <c r="G3" s="30"/>
      <c r="H3" s="30"/>
      <c r="I3" s="30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6" spans="1:21" s="2" customFormat="1" ht="44.25" customHeight="1" x14ac:dyDescent="0.25">
      <c r="A6" s="6" t="s">
        <v>4</v>
      </c>
      <c r="B6" s="6" t="s">
        <v>10</v>
      </c>
      <c r="C6" s="5" t="s">
        <v>1</v>
      </c>
      <c r="D6" s="5" t="s">
        <v>2</v>
      </c>
      <c r="E6" s="5" t="s">
        <v>3</v>
      </c>
      <c r="F6" s="5" t="s">
        <v>7</v>
      </c>
      <c r="G6" s="6" t="s">
        <v>5</v>
      </c>
      <c r="H6" s="5" t="s">
        <v>6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</row>
    <row r="7" spans="1:21" s="2" customFormat="1" x14ac:dyDescent="0.25">
      <c r="A7" s="7">
        <v>45992</v>
      </c>
      <c r="B7" s="8" t="s">
        <v>128</v>
      </c>
      <c r="C7" s="8" t="s">
        <v>127</v>
      </c>
      <c r="D7" s="8" t="s">
        <v>30</v>
      </c>
      <c r="E7" s="8" t="s">
        <v>17</v>
      </c>
      <c r="F7" s="8" t="s">
        <v>22</v>
      </c>
      <c r="G7" s="13">
        <f>8648/108.1*100</f>
        <v>8000</v>
      </c>
      <c r="H7" s="9" t="s">
        <v>9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</row>
    <row r="8" spans="1:21" s="2" customFormat="1" x14ac:dyDescent="0.25">
      <c r="A8" s="7">
        <v>45792</v>
      </c>
      <c r="B8" s="8" t="s">
        <v>108</v>
      </c>
      <c r="C8" s="8" t="s">
        <v>109</v>
      </c>
      <c r="D8" s="8" t="s">
        <v>21</v>
      </c>
      <c r="E8" s="8" t="s">
        <v>17</v>
      </c>
      <c r="F8" s="8" t="s">
        <v>22</v>
      </c>
      <c r="G8" s="13">
        <f>13505.7/108.1*100</f>
        <v>12493.709528214618</v>
      </c>
      <c r="H8" s="9" t="s">
        <v>9</v>
      </c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s="2" customFormat="1" ht="20.100000000000001" customHeight="1" x14ac:dyDescent="0.25">
      <c r="A9" s="7">
        <v>45692</v>
      </c>
      <c r="B9" s="8" t="s">
        <v>28</v>
      </c>
      <c r="C9" s="8" t="s">
        <v>29</v>
      </c>
      <c r="D9" s="8" t="s">
        <v>30</v>
      </c>
      <c r="E9" s="8" t="s">
        <v>17</v>
      </c>
      <c r="F9" s="8" t="s">
        <v>22</v>
      </c>
      <c r="G9" s="13">
        <v>15726.18</v>
      </c>
      <c r="H9" s="9" t="s">
        <v>9</v>
      </c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</row>
    <row r="10" spans="1:21" s="2" customFormat="1" ht="20.100000000000001" customHeight="1" x14ac:dyDescent="0.25">
      <c r="A10" s="7">
        <v>46168</v>
      </c>
      <c r="B10" s="8" t="s">
        <v>98</v>
      </c>
      <c r="C10" s="8" t="s">
        <v>99</v>
      </c>
      <c r="D10" s="8" t="s">
        <v>30</v>
      </c>
      <c r="E10" s="8" t="s">
        <v>17</v>
      </c>
      <c r="F10" s="8" t="s">
        <v>22</v>
      </c>
      <c r="G10" s="19">
        <v>98820</v>
      </c>
      <c r="H10" s="9" t="s">
        <v>9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</row>
    <row r="11" spans="1:21" s="2" customFormat="1" ht="20.100000000000001" customHeight="1" x14ac:dyDescent="0.25">
      <c r="A11" s="7">
        <v>45803</v>
      </c>
      <c r="B11" s="8" t="s">
        <v>93</v>
      </c>
      <c r="C11" s="8" t="s">
        <v>94</v>
      </c>
      <c r="D11" s="8" t="s">
        <v>30</v>
      </c>
      <c r="E11" s="8" t="s">
        <v>17</v>
      </c>
      <c r="F11" s="8" t="s">
        <v>22</v>
      </c>
      <c r="G11" s="19">
        <v>47264.38</v>
      </c>
      <c r="H11" s="9" t="s">
        <v>9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</row>
    <row r="12" spans="1:21" s="2" customFormat="1" ht="20.100000000000001" customHeight="1" x14ac:dyDescent="0.25">
      <c r="A12" s="7">
        <v>45681</v>
      </c>
      <c r="B12" s="8" t="s">
        <v>24</v>
      </c>
      <c r="C12" s="8" t="s">
        <v>25</v>
      </c>
      <c r="D12" s="8" t="s">
        <v>21</v>
      </c>
      <c r="E12" s="8" t="s">
        <v>17</v>
      </c>
      <c r="F12" s="8" t="s">
        <v>22</v>
      </c>
      <c r="G12" s="13">
        <v>62400</v>
      </c>
      <c r="H12" s="9" t="s">
        <v>9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</row>
    <row r="13" spans="1:21" s="2" customFormat="1" ht="20.100000000000001" customHeight="1" x14ac:dyDescent="0.25">
      <c r="A13" s="20">
        <v>45765</v>
      </c>
      <c r="B13" s="10" t="s">
        <v>57</v>
      </c>
      <c r="C13" s="10" t="s">
        <v>58</v>
      </c>
      <c r="D13" s="10" t="s">
        <v>21</v>
      </c>
      <c r="E13" s="10" t="s">
        <v>17</v>
      </c>
      <c r="F13" s="10" t="s">
        <v>22</v>
      </c>
      <c r="G13" s="21">
        <v>23126.73</v>
      </c>
      <c r="H13" s="22" t="s">
        <v>9</v>
      </c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</row>
    <row r="14" spans="1:21" s="2" customFormat="1" x14ac:dyDescent="0.25">
      <c r="A14" s="7">
        <v>45716</v>
      </c>
      <c r="B14" s="8" t="s">
        <v>38</v>
      </c>
      <c r="C14" s="8" t="s">
        <v>39</v>
      </c>
      <c r="D14" s="8" t="s">
        <v>19</v>
      </c>
      <c r="E14" s="8" t="s">
        <v>17</v>
      </c>
      <c r="F14" s="8" t="s">
        <v>22</v>
      </c>
      <c r="G14" s="13">
        <v>6600</v>
      </c>
      <c r="H14" s="9" t="s">
        <v>9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</row>
    <row r="15" spans="1:21" s="2" customFormat="1" x14ac:dyDescent="0.25">
      <c r="A15" s="7">
        <v>45917</v>
      </c>
      <c r="B15" s="8" t="s">
        <v>75</v>
      </c>
      <c r="C15" s="8" t="s">
        <v>76</v>
      </c>
      <c r="D15" s="8" t="s">
        <v>19</v>
      </c>
      <c r="E15" s="8" t="s">
        <v>17</v>
      </c>
      <c r="F15" s="8" t="s">
        <v>22</v>
      </c>
      <c r="G15" s="13">
        <v>14445.1</v>
      </c>
      <c r="H15" s="9" t="s">
        <v>9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</row>
    <row r="16" spans="1:21" s="2" customFormat="1" ht="20.100000000000001" customHeight="1" x14ac:dyDescent="0.25">
      <c r="A16" s="7">
        <v>45783</v>
      </c>
      <c r="B16" s="8" t="s">
        <v>129</v>
      </c>
      <c r="C16" s="8" t="s">
        <v>130</v>
      </c>
      <c r="D16" s="8" t="s">
        <v>131</v>
      </c>
      <c r="E16" s="8" t="s">
        <v>17</v>
      </c>
      <c r="F16" s="8" t="s">
        <v>22</v>
      </c>
      <c r="G16" s="13">
        <f>14400/108.1*100</f>
        <v>13320.99907493062</v>
      </c>
      <c r="H16" s="9" t="s">
        <v>9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</row>
    <row r="17" spans="1:21" s="2" customFormat="1" ht="20.100000000000001" customHeight="1" x14ac:dyDescent="0.25">
      <c r="A17" s="7">
        <v>45687</v>
      </c>
      <c r="B17" s="8" t="s">
        <v>110</v>
      </c>
      <c r="C17" s="8" t="s">
        <v>111</v>
      </c>
      <c r="D17" s="10" t="s">
        <v>21</v>
      </c>
      <c r="E17" s="10" t="s">
        <v>17</v>
      </c>
      <c r="F17" s="8" t="s">
        <v>22</v>
      </c>
      <c r="G17" s="13">
        <f>45805.9/108.1*100</f>
        <v>42373.635522664204</v>
      </c>
      <c r="H17" s="9" t="s">
        <v>9</v>
      </c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</row>
    <row r="18" spans="1:21" s="2" customFormat="1" ht="20.100000000000001" customHeight="1" x14ac:dyDescent="0.25">
      <c r="A18" s="7">
        <v>45660</v>
      </c>
      <c r="B18" s="8" t="s">
        <v>132</v>
      </c>
      <c r="C18" s="8" t="s">
        <v>133</v>
      </c>
      <c r="D18" s="10" t="s">
        <v>21</v>
      </c>
      <c r="E18" s="10" t="s">
        <v>17</v>
      </c>
      <c r="F18" s="8" t="s">
        <v>22</v>
      </c>
      <c r="G18" s="13">
        <f>2035.6/108.1*100</f>
        <v>1883.0712303422756</v>
      </c>
      <c r="H18" s="9" t="s">
        <v>9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</row>
    <row r="19" spans="1:21" s="2" customFormat="1" ht="20.100000000000001" customHeight="1" x14ac:dyDescent="0.25">
      <c r="A19" s="20">
        <v>46021</v>
      </c>
      <c r="B19" s="10" t="s">
        <v>192</v>
      </c>
      <c r="C19" s="10" t="s">
        <v>201</v>
      </c>
      <c r="D19" s="10" t="s">
        <v>30</v>
      </c>
      <c r="E19" s="10" t="s">
        <v>17</v>
      </c>
      <c r="F19" s="10" t="s">
        <v>22</v>
      </c>
      <c r="G19" s="28">
        <f>7500/108.1*100</f>
        <v>6938.0203515263647</v>
      </c>
      <c r="H19" s="9" t="s">
        <v>9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spans="1:21" s="2" customFormat="1" ht="20.100000000000001" customHeight="1" x14ac:dyDescent="0.25">
      <c r="A20" s="7">
        <v>45715</v>
      </c>
      <c r="B20" s="8" t="s">
        <v>134</v>
      </c>
      <c r="C20" s="10" t="s">
        <v>135</v>
      </c>
      <c r="D20" s="8" t="s">
        <v>21</v>
      </c>
      <c r="E20" s="8" t="s">
        <v>136</v>
      </c>
      <c r="F20" s="10" t="s">
        <v>137</v>
      </c>
      <c r="G20" s="13">
        <f>213657.5/108.1*100</f>
        <v>197648.01110083258</v>
      </c>
      <c r="H20" s="9" t="s">
        <v>9</v>
      </c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</row>
    <row r="21" spans="1:21" s="2" customFormat="1" ht="20.100000000000001" customHeight="1" x14ac:dyDescent="0.25">
      <c r="A21" s="7">
        <v>45715</v>
      </c>
      <c r="B21" s="10" t="s">
        <v>190</v>
      </c>
      <c r="C21" s="10" t="s">
        <v>138</v>
      </c>
      <c r="D21" s="10" t="s">
        <v>21</v>
      </c>
      <c r="E21" s="10" t="s">
        <v>139</v>
      </c>
      <c r="F21" s="10" t="s">
        <v>140</v>
      </c>
      <c r="G21" s="13">
        <f>291436.95/108.1*100</f>
        <v>269599.39870490291</v>
      </c>
      <c r="H21" s="9" t="s">
        <v>9</v>
      </c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</row>
    <row r="22" spans="1:21" s="2" customFormat="1" ht="20.100000000000001" customHeight="1" x14ac:dyDescent="0.25">
      <c r="A22" s="7">
        <v>45751</v>
      </c>
      <c r="B22" s="8" t="s">
        <v>14</v>
      </c>
      <c r="C22" s="8" t="s">
        <v>51</v>
      </c>
      <c r="D22" s="8" t="s">
        <v>30</v>
      </c>
      <c r="E22" s="8" t="s">
        <v>17</v>
      </c>
      <c r="F22" s="8" t="s">
        <v>22</v>
      </c>
      <c r="G22" s="13">
        <v>66784.69</v>
      </c>
      <c r="H22" s="9" t="s">
        <v>9</v>
      </c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</row>
    <row r="23" spans="1:21" s="2" customFormat="1" ht="20.100000000000001" customHeight="1" x14ac:dyDescent="0.25">
      <c r="A23" s="7">
        <v>45807</v>
      </c>
      <c r="B23" s="8" t="s">
        <v>14</v>
      </c>
      <c r="C23" s="8" t="s">
        <v>64</v>
      </c>
      <c r="D23" s="8" t="s">
        <v>30</v>
      </c>
      <c r="E23" s="8" t="s">
        <v>17</v>
      </c>
      <c r="F23" s="8" t="s">
        <v>22</v>
      </c>
      <c r="G23" s="13">
        <v>12659.94</v>
      </c>
      <c r="H23" s="9" t="s">
        <v>9</v>
      </c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spans="1:21" s="2" customFormat="1" ht="20.100000000000001" customHeight="1" x14ac:dyDescent="0.25">
      <c r="A24" s="7">
        <v>45905</v>
      </c>
      <c r="B24" s="8" t="s">
        <v>14</v>
      </c>
      <c r="C24" s="8" t="s">
        <v>72</v>
      </c>
      <c r="D24" s="8" t="s">
        <v>30</v>
      </c>
      <c r="E24" s="8" t="s">
        <v>17</v>
      </c>
      <c r="F24" s="8" t="s">
        <v>22</v>
      </c>
      <c r="G24" s="13">
        <v>50614.89</v>
      </c>
      <c r="H24" s="9" t="s">
        <v>9</v>
      </c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pans="1:21" s="2" customFormat="1" ht="20.100000000000001" customHeight="1" x14ac:dyDescent="0.25">
      <c r="A25" s="7">
        <v>45807</v>
      </c>
      <c r="B25" s="8" t="s">
        <v>65</v>
      </c>
      <c r="C25" s="8" t="s">
        <v>66</v>
      </c>
      <c r="D25" s="8" t="s">
        <v>30</v>
      </c>
      <c r="E25" s="8" t="s">
        <v>17</v>
      </c>
      <c r="F25" s="8" t="s">
        <v>22</v>
      </c>
      <c r="G25" s="13">
        <v>18501.39</v>
      </c>
      <c r="H25" s="9" t="s">
        <v>9</v>
      </c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</row>
    <row r="26" spans="1:21" s="2" customFormat="1" ht="20.100000000000001" customHeight="1" x14ac:dyDescent="0.25">
      <c r="A26" s="7">
        <v>45726</v>
      </c>
      <c r="B26" s="8" t="s">
        <v>141</v>
      </c>
      <c r="C26" s="17" t="s">
        <v>112</v>
      </c>
      <c r="D26" s="10" t="s">
        <v>21</v>
      </c>
      <c r="E26" s="10" t="s">
        <v>17</v>
      </c>
      <c r="F26" s="8" t="s">
        <v>22</v>
      </c>
      <c r="G26" s="13">
        <f>83252.45/108.1*100</f>
        <v>77014.292321924149</v>
      </c>
      <c r="H26" s="9" t="s">
        <v>9</v>
      </c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spans="1:21" s="2" customFormat="1" ht="20.100000000000001" customHeight="1" x14ac:dyDescent="0.25">
      <c r="A27" s="7">
        <v>45861</v>
      </c>
      <c r="B27" s="8" t="s">
        <v>142</v>
      </c>
      <c r="C27" s="8" t="s">
        <v>113</v>
      </c>
      <c r="D27" s="10" t="s">
        <v>21</v>
      </c>
      <c r="E27" s="10" t="s">
        <v>17</v>
      </c>
      <c r="F27" s="8" t="s">
        <v>22</v>
      </c>
      <c r="G27" s="13">
        <f>52860.1/108.1*100</f>
        <v>48899.25994449584</v>
      </c>
      <c r="H27" s="9" t="s">
        <v>9</v>
      </c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spans="1:21" s="2" customFormat="1" ht="20.100000000000001" customHeight="1" x14ac:dyDescent="0.25">
      <c r="A28" s="7">
        <v>45722</v>
      </c>
      <c r="B28" s="8" t="s">
        <v>45</v>
      </c>
      <c r="C28" s="8" t="s">
        <v>46</v>
      </c>
      <c r="D28" s="8" t="s">
        <v>16</v>
      </c>
      <c r="E28" s="8" t="s">
        <v>17</v>
      </c>
      <c r="F28" s="8" t="s">
        <v>22</v>
      </c>
      <c r="G28" s="13">
        <v>8392.23</v>
      </c>
      <c r="H28" s="9" t="s">
        <v>9</v>
      </c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spans="1:21" s="2" customFormat="1" ht="20.100000000000001" customHeight="1" x14ac:dyDescent="0.25">
      <c r="A29" s="7">
        <v>45673</v>
      </c>
      <c r="B29" s="8" t="s">
        <v>23</v>
      </c>
      <c r="C29" s="8" t="s">
        <v>27</v>
      </c>
      <c r="D29" s="8" t="s">
        <v>21</v>
      </c>
      <c r="E29" s="8" t="s">
        <v>17</v>
      </c>
      <c r="F29" s="8" t="s">
        <v>22</v>
      </c>
      <c r="G29" s="13">
        <v>23456</v>
      </c>
      <c r="H29" s="9" t="s">
        <v>9</v>
      </c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</row>
    <row r="30" spans="1:21" s="2" customFormat="1" ht="20.100000000000001" customHeight="1" x14ac:dyDescent="0.25">
      <c r="A30" s="7">
        <v>45803</v>
      </c>
      <c r="B30" s="8" t="s">
        <v>102</v>
      </c>
      <c r="C30" s="17" t="s">
        <v>105</v>
      </c>
      <c r="D30" s="8" t="s">
        <v>30</v>
      </c>
      <c r="E30" s="8" t="s">
        <v>17</v>
      </c>
      <c r="F30" s="8" t="s">
        <v>22</v>
      </c>
      <c r="G30" s="19">
        <v>73200</v>
      </c>
      <c r="H30" s="9" t="s">
        <v>9</v>
      </c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</row>
    <row r="31" spans="1:21" s="2" customFormat="1" ht="20.100000000000001" customHeight="1" x14ac:dyDescent="0.25">
      <c r="A31" s="7">
        <v>45803</v>
      </c>
      <c r="B31" s="8" t="s">
        <v>100</v>
      </c>
      <c r="C31" s="8" t="s">
        <v>101</v>
      </c>
      <c r="D31" s="8" t="s">
        <v>30</v>
      </c>
      <c r="E31" s="8" t="s">
        <v>17</v>
      </c>
      <c r="F31" s="8" t="s">
        <v>22</v>
      </c>
      <c r="G31" s="13">
        <v>43500</v>
      </c>
      <c r="H31" s="9" t="s">
        <v>9</v>
      </c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</row>
    <row r="32" spans="1:21" s="2" customFormat="1" ht="20.100000000000001" customHeight="1" x14ac:dyDescent="0.25">
      <c r="A32" s="7">
        <v>45715</v>
      </c>
      <c r="B32" s="8" t="s">
        <v>143</v>
      </c>
      <c r="C32" s="8" t="s">
        <v>116</v>
      </c>
      <c r="D32" s="8" t="s">
        <v>16</v>
      </c>
      <c r="E32" s="8" t="s">
        <v>17</v>
      </c>
      <c r="F32" s="8" t="s">
        <v>22</v>
      </c>
      <c r="G32" s="13">
        <f>7632.85/108.1*100</f>
        <v>7060.9158186864024</v>
      </c>
      <c r="H32" s="9" t="s">
        <v>9</v>
      </c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</row>
    <row r="33" spans="1:21" s="2" customFormat="1" ht="20.100000000000001" customHeight="1" x14ac:dyDescent="0.25">
      <c r="A33" s="7">
        <v>45861</v>
      </c>
      <c r="B33" s="8" t="s">
        <v>144</v>
      </c>
      <c r="C33" s="8" t="s">
        <v>114</v>
      </c>
      <c r="D33" s="8" t="s">
        <v>16</v>
      </c>
      <c r="E33" s="8" t="s">
        <v>17</v>
      </c>
      <c r="F33" s="8" t="s">
        <v>22</v>
      </c>
      <c r="G33" s="13">
        <f>63357.35/108.1*100</f>
        <v>58609.94449583719</v>
      </c>
      <c r="H33" s="9" t="s">
        <v>9</v>
      </c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</row>
    <row r="34" spans="1:21" s="2" customFormat="1" ht="20.100000000000001" customHeight="1" x14ac:dyDescent="0.25">
      <c r="A34" s="7">
        <v>45792</v>
      </c>
      <c r="B34" s="8" t="s">
        <v>144</v>
      </c>
      <c r="C34" s="8" t="s">
        <v>115</v>
      </c>
      <c r="D34" s="8" t="s">
        <v>30</v>
      </c>
      <c r="E34" s="8" t="s">
        <v>17</v>
      </c>
      <c r="F34" s="8" t="s">
        <v>22</v>
      </c>
      <c r="G34" s="13">
        <f>8107.5/108.1*100</f>
        <v>7500</v>
      </c>
      <c r="H34" s="9" t="s">
        <v>9</v>
      </c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</row>
    <row r="35" spans="1:21" s="2" customFormat="1" ht="20.100000000000001" customHeight="1" x14ac:dyDescent="0.25">
      <c r="A35" s="7">
        <v>45705</v>
      </c>
      <c r="B35" s="8" t="s">
        <v>36</v>
      </c>
      <c r="C35" s="8" t="s">
        <v>37</v>
      </c>
      <c r="D35" s="8" t="s">
        <v>19</v>
      </c>
      <c r="E35" s="8" t="s">
        <v>17</v>
      </c>
      <c r="F35" s="8" t="s">
        <v>22</v>
      </c>
      <c r="G35" s="13">
        <v>9019.43</v>
      </c>
      <c r="H35" s="9" t="s">
        <v>9</v>
      </c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</row>
    <row r="36" spans="1:21" s="2" customFormat="1" ht="20.100000000000001" customHeight="1" x14ac:dyDescent="0.25">
      <c r="A36" s="7">
        <v>45842</v>
      </c>
      <c r="B36" s="8" t="s">
        <v>36</v>
      </c>
      <c r="C36" s="8" t="s">
        <v>90</v>
      </c>
      <c r="D36" s="8" t="s">
        <v>19</v>
      </c>
      <c r="E36" s="8" t="s">
        <v>17</v>
      </c>
      <c r="F36" s="8" t="s">
        <v>22</v>
      </c>
      <c r="G36" s="13">
        <v>4900</v>
      </c>
      <c r="H36" s="9" t="s">
        <v>9</v>
      </c>
      <c r="I36" s="2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</row>
    <row r="37" spans="1:21" s="2" customFormat="1" ht="20.100000000000001" customHeight="1" x14ac:dyDescent="0.25">
      <c r="A37" s="7">
        <v>45716</v>
      </c>
      <c r="B37" s="8" t="s">
        <v>42</v>
      </c>
      <c r="C37" s="8" t="s">
        <v>43</v>
      </c>
      <c r="D37" s="8" t="s">
        <v>16</v>
      </c>
      <c r="E37" s="8" t="s">
        <v>17</v>
      </c>
      <c r="F37" s="8" t="s">
        <v>22</v>
      </c>
      <c r="G37" s="13">
        <v>12324.4</v>
      </c>
      <c r="H37" s="9" t="s">
        <v>9</v>
      </c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</row>
    <row r="38" spans="1:21" s="2" customFormat="1" ht="20.100000000000001" customHeight="1" x14ac:dyDescent="0.25">
      <c r="A38" s="7">
        <v>45750</v>
      </c>
      <c r="B38" s="8" t="s">
        <v>145</v>
      </c>
      <c r="C38" s="8" t="s">
        <v>146</v>
      </c>
      <c r="D38" s="8" t="s">
        <v>21</v>
      </c>
      <c r="E38" s="8" t="s">
        <v>17</v>
      </c>
      <c r="F38" s="8" t="s">
        <v>22</v>
      </c>
      <c r="G38" s="13">
        <f>23328.4/108.1*100</f>
        <v>21580.388529139687</v>
      </c>
      <c r="H38" s="9" t="s">
        <v>9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</row>
    <row r="39" spans="1:21" s="2" customFormat="1" ht="20.100000000000001" customHeight="1" x14ac:dyDescent="0.25">
      <c r="A39" s="7">
        <v>45715</v>
      </c>
      <c r="B39" s="8" t="s">
        <v>145</v>
      </c>
      <c r="C39" s="8" t="s">
        <v>147</v>
      </c>
      <c r="D39" s="8" t="s">
        <v>21</v>
      </c>
      <c r="E39" s="8" t="s">
        <v>17</v>
      </c>
      <c r="F39" s="8" t="s">
        <v>22</v>
      </c>
      <c r="G39" s="13">
        <f>6327.15/108.1*100</f>
        <v>5853.0527289546717</v>
      </c>
      <c r="H39" s="9" t="s">
        <v>9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</row>
    <row r="40" spans="1:21" s="2" customFormat="1" ht="20.100000000000001" customHeight="1" x14ac:dyDescent="0.25">
      <c r="A40" s="7">
        <v>45715</v>
      </c>
      <c r="B40" s="8" t="s">
        <v>148</v>
      </c>
      <c r="C40" s="8" t="s">
        <v>149</v>
      </c>
      <c r="D40" s="8" t="s">
        <v>21</v>
      </c>
      <c r="E40" s="8" t="s">
        <v>17</v>
      </c>
      <c r="F40" s="8" t="s">
        <v>22</v>
      </c>
      <c r="G40" s="13">
        <f>12121.45/108.1*100</f>
        <v>11213.182238667901</v>
      </c>
      <c r="H40" s="9" t="s">
        <v>9</v>
      </c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</row>
    <row r="41" spans="1:21" s="2" customFormat="1" ht="20.100000000000001" customHeight="1" x14ac:dyDescent="0.25">
      <c r="A41" s="7">
        <v>45715</v>
      </c>
      <c r="B41" s="8" t="s">
        <v>150</v>
      </c>
      <c r="C41" s="8" t="s">
        <v>116</v>
      </c>
      <c r="D41" s="8" t="s">
        <v>16</v>
      </c>
      <c r="E41" s="8" t="s">
        <v>17</v>
      </c>
      <c r="F41" s="8" t="s">
        <v>22</v>
      </c>
      <c r="G41" s="13">
        <f>9216.45/108.1*100</f>
        <v>8525.8556891766893</v>
      </c>
      <c r="H41" s="9" t="s">
        <v>9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</row>
    <row r="42" spans="1:21" s="2" customFormat="1" x14ac:dyDescent="0.25">
      <c r="A42" s="7">
        <v>45922</v>
      </c>
      <c r="B42" s="8" t="s">
        <v>151</v>
      </c>
      <c r="C42" s="8" t="s">
        <v>152</v>
      </c>
      <c r="D42" s="8" t="s">
        <v>16</v>
      </c>
      <c r="E42" s="8" t="s">
        <v>17</v>
      </c>
      <c r="F42" s="8" t="s">
        <v>22</v>
      </c>
      <c r="G42" s="13">
        <f>11427.1/108.1*100</f>
        <v>10570.86031452359</v>
      </c>
      <c r="H42" s="9" t="s">
        <v>9</v>
      </c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</row>
    <row r="43" spans="1:21" s="2" customFormat="1" ht="20.100000000000001" customHeight="1" x14ac:dyDescent="0.25">
      <c r="A43" s="7">
        <v>45750</v>
      </c>
      <c r="B43" s="8" t="s">
        <v>191</v>
      </c>
      <c r="C43" s="8" t="s">
        <v>187</v>
      </c>
      <c r="D43" s="8" t="s">
        <v>21</v>
      </c>
      <c r="E43" s="8" t="s">
        <v>17</v>
      </c>
      <c r="F43" s="8" t="s">
        <v>22</v>
      </c>
      <c r="G43" s="13">
        <f>12036.2/108.1*100</f>
        <v>11134.320074005553</v>
      </c>
      <c r="H43" s="9" t="s">
        <v>9</v>
      </c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</row>
    <row r="44" spans="1:21" s="2" customFormat="1" ht="20.100000000000001" customHeight="1" x14ac:dyDescent="0.25">
      <c r="A44" s="7">
        <v>45680</v>
      </c>
      <c r="B44" s="8" t="s">
        <v>153</v>
      </c>
      <c r="C44" s="8" t="s">
        <v>154</v>
      </c>
      <c r="D44" s="8" t="s">
        <v>21</v>
      </c>
      <c r="E44" s="8" t="s">
        <v>17</v>
      </c>
      <c r="F44" s="8" t="s">
        <v>22</v>
      </c>
      <c r="G44" s="13">
        <f>13728.7/108.1*100</f>
        <v>12700.000000000002</v>
      </c>
      <c r="H44" s="9" t="s">
        <v>9</v>
      </c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</row>
    <row r="45" spans="1:21" s="2" customFormat="1" ht="20.100000000000001" customHeight="1" x14ac:dyDescent="0.25">
      <c r="A45" s="7">
        <v>45665</v>
      </c>
      <c r="B45" s="8" t="s">
        <v>20</v>
      </c>
      <c r="C45" s="8" t="s">
        <v>26</v>
      </c>
      <c r="D45" s="8" t="s">
        <v>21</v>
      </c>
      <c r="E45" s="8" t="s">
        <v>17</v>
      </c>
      <c r="F45" s="8" t="s">
        <v>22</v>
      </c>
      <c r="G45" s="13">
        <v>13496.76</v>
      </c>
      <c r="H45" s="9" t="s">
        <v>9</v>
      </c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</row>
    <row r="46" spans="1:21" s="2" customFormat="1" x14ac:dyDescent="0.25">
      <c r="A46" s="7">
        <v>45694</v>
      </c>
      <c r="B46" s="8" t="s">
        <v>193</v>
      </c>
      <c r="C46" s="8" t="s">
        <v>194</v>
      </c>
      <c r="D46" s="8" t="s">
        <v>21</v>
      </c>
      <c r="E46" s="8" t="s">
        <v>17</v>
      </c>
      <c r="F46" s="8" t="s">
        <v>22</v>
      </c>
      <c r="G46" s="13">
        <f>13753.9/108.1*100</f>
        <v>12723.311748381129</v>
      </c>
      <c r="H46" s="9" t="s">
        <v>9</v>
      </c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</row>
    <row r="47" spans="1:21" s="2" customFormat="1" x14ac:dyDescent="0.25">
      <c r="A47" s="7">
        <v>45726</v>
      </c>
      <c r="B47" s="8" t="s">
        <v>155</v>
      </c>
      <c r="C47" s="8" t="s">
        <v>156</v>
      </c>
      <c r="D47" s="8" t="s">
        <v>21</v>
      </c>
      <c r="E47" s="8" t="s">
        <v>17</v>
      </c>
      <c r="F47" s="8" t="s">
        <v>22</v>
      </c>
      <c r="G47" s="13">
        <f>92352.6/108.1*100</f>
        <v>85432.562442183174</v>
      </c>
      <c r="H47" s="9" t="s">
        <v>9</v>
      </c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</row>
    <row r="48" spans="1:21" s="2" customFormat="1" x14ac:dyDescent="0.25">
      <c r="A48" s="7">
        <v>45715</v>
      </c>
      <c r="B48" s="8" t="s">
        <v>157</v>
      </c>
      <c r="C48" s="8" t="s">
        <v>158</v>
      </c>
      <c r="D48" s="8" t="s">
        <v>16</v>
      </c>
      <c r="E48" s="8" t="s">
        <v>17</v>
      </c>
      <c r="F48" s="8" t="s">
        <v>22</v>
      </c>
      <c r="G48" s="13">
        <f>31091.5/108.1*100</f>
        <v>28761.794634597594</v>
      </c>
      <c r="H48" s="9" t="s">
        <v>9</v>
      </c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</row>
    <row r="49" spans="1:21" s="2" customFormat="1" x14ac:dyDescent="0.25">
      <c r="A49" s="7">
        <v>45665</v>
      </c>
      <c r="B49" s="8" t="s">
        <v>18</v>
      </c>
      <c r="C49" s="8" t="s">
        <v>15</v>
      </c>
      <c r="D49" s="8" t="s">
        <v>19</v>
      </c>
      <c r="E49" s="8" t="s">
        <v>17</v>
      </c>
      <c r="F49" s="8" t="s">
        <v>22</v>
      </c>
      <c r="G49" s="13">
        <v>9369.0499999999993</v>
      </c>
      <c r="H49" s="9" t="s">
        <v>9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</row>
    <row r="50" spans="1:21" s="2" customFormat="1" x14ac:dyDescent="0.25">
      <c r="A50" s="7">
        <v>45923</v>
      </c>
      <c r="B50" s="8" t="s">
        <v>18</v>
      </c>
      <c r="C50" s="17" t="s">
        <v>95</v>
      </c>
      <c r="D50" s="8" t="s">
        <v>19</v>
      </c>
      <c r="E50" s="8" t="s">
        <v>17</v>
      </c>
      <c r="F50" s="8" t="s">
        <v>22</v>
      </c>
      <c r="G50" s="19">
        <v>7064.52</v>
      </c>
      <c r="H50" s="9" t="s">
        <v>9</v>
      </c>
      <c r="I50" s="27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</row>
    <row r="51" spans="1:21" s="2" customFormat="1" ht="20.100000000000001" customHeight="1" x14ac:dyDescent="0.25">
      <c r="A51" s="7">
        <v>45923</v>
      </c>
      <c r="B51" s="8" t="s">
        <v>18</v>
      </c>
      <c r="C51" s="8" t="s">
        <v>96</v>
      </c>
      <c r="D51" s="8" t="s">
        <v>19</v>
      </c>
      <c r="E51" s="8" t="s">
        <v>17</v>
      </c>
      <c r="F51" s="8" t="s">
        <v>22</v>
      </c>
      <c r="G51" s="19">
        <v>7384</v>
      </c>
      <c r="H51" s="9" t="s">
        <v>9</v>
      </c>
      <c r="I51" s="25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</row>
    <row r="52" spans="1:21" s="2" customFormat="1" x14ac:dyDescent="0.25">
      <c r="A52" s="7">
        <v>45715</v>
      </c>
      <c r="B52" s="8" t="s">
        <v>159</v>
      </c>
      <c r="C52" s="8" t="s">
        <v>160</v>
      </c>
      <c r="D52" s="8" t="s">
        <v>21</v>
      </c>
      <c r="E52" s="8" t="s">
        <v>17</v>
      </c>
      <c r="F52" s="8" t="s">
        <v>22</v>
      </c>
      <c r="G52" s="13">
        <f>14102.7/108.1*100</f>
        <v>13045.975948196115</v>
      </c>
      <c r="H52" s="9" t="s">
        <v>9</v>
      </c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</row>
    <row r="53" spans="1:21" s="2" customFormat="1" ht="20.100000000000001" customHeight="1" x14ac:dyDescent="0.25">
      <c r="A53" s="7">
        <v>45660</v>
      </c>
      <c r="B53" s="8" t="s">
        <v>161</v>
      </c>
      <c r="C53" s="17" t="s">
        <v>162</v>
      </c>
      <c r="D53" s="8" t="s">
        <v>21</v>
      </c>
      <c r="E53" s="8" t="s">
        <v>17</v>
      </c>
      <c r="F53" s="8" t="s">
        <v>22</v>
      </c>
      <c r="G53" s="13">
        <f>48937.8/108.1*100</f>
        <v>45270.860314523597</v>
      </c>
      <c r="H53" s="9" t="s">
        <v>9</v>
      </c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</row>
    <row r="54" spans="1:21" s="2" customFormat="1" ht="20.100000000000001" customHeight="1" x14ac:dyDescent="0.25">
      <c r="A54" s="7">
        <v>45751</v>
      </c>
      <c r="B54" s="8" t="s">
        <v>53</v>
      </c>
      <c r="C54" s="10" t="s">
        <v>54</v>
      </c>
      <c r="D54" s="8" t="s">
        <v>30</v>
      </c>
      <c r="E54" s="10" t="s">
        <v>52</v>
      </c>
      <c r="F54" s="10" t="s">
        <v>22</v>
      </c>
      <c r="G54" s="19">
        <v>739127.29</v>
      </c>
      <c r="H54" s="9" t="s">
        <v>9</v>
      </c>
      <c r="I54" s="25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</row>
    <row r="55" spans="1:21" s="2" customFormat="1" x14ac:dyDescent="0.25">
      <c r="A55" s="7">
        <v>45833</v>
      </c>
      <c r="B55" s="8" t="s">
        <v>196</v>
      </c>
      <c r="C55" s="8" t="s">
        <v>195</v>
      </c>
      <c r="D55" s="8" t="s">
        <v>30</v>
      </c>
      <c r="E55" s="8" t="s">
        <v>17</v>
      </c>
      <c r="F55" s="10" t="s">
        <v>22</v>
      </c>
      <c r="G55" s="13">
        <f>45095.2/108.1*100</f>
        <v>41716.188714153563</v>
      </c>
      <c r="H55" s="9" t="s">
        <v>9</v>
      </c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</row>
    <row r="56" spans="1:21" s="2" customFormat="1" x14ac:dyDescent="0.25">
      <c r="A56" s="7">
        <v>45783</v>
      </c>
      <c r="B56" s="8" t="s">
        <v>163</v>
      </c>
      <c r="C56" s="8" t="s">
        <v>202</v>
      </c>
      <c r="D56" s="8" t="s">
        <v>21</v>
      </c>
      <c r="E56" s="8" t="s">
        <v>17</v>
      </c>
      <c r="F56" s="10" t="s">
        <v>22</v>
      </c>
      <c r="G56" s="13">
        <f>10810/108.1*100</f>
        <v>10000</v>
      </c>
      <c r="H56" s="9" t="s">
        <v>9</v>
      </c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</row>
    <row r="57" spans="1:21" s="2" customFormat="1" x14ac:dyDescent="0.25">
      <c r="A57" s="7">
        <v>45687</v>
      </c>
      <c r="B57" s="8" t="s">
        <v>197</v>
      </c>
      <c r="C57" s="8" t="s">
        <v>198</v>
      </c>
      <c r="D57" s="8" t="s">
        <v>16</v>
      </c>
      <c r="E57" s="8" t="s">
        <v>17</v>
      </c>
      <c r="F57" s="10" t="s">
        <v>22</v>
      </c>
      <c r="G57" s="13">
        <f>97103.95/108.1*100</f>
        <v>89827.890841813147</v>
      </c>
      <c r="H57" s="9" t="s">
        <v>9</v>
      </c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</row>
    <row r="58" spans="1:21" s="2" customFormat="1" ht="20.100000000000001" customHeight="1" x14ac:dyDescent="0.25">
      <c r="A58" s="7">
        <v>45728</v>
      </c>
      <c r="B58" s="8" t="s">
        <v>40</v>
      </c>
      <c r="C58" s="8" t="s">
        <v>41</v>
      </c>
      <c r="D58" s="8" t="s">
        <v>21</v>
      </c>
      <c r="E58" s="8" t="s">
        <v>17</v>
      </c>
      <c r="F58" s="8" t="s">
        <v>22</v>
      </c>
      <c r="G58" s="13">
        <v>49650</v>
      </c>
      <c r="H58" s="9" t="s">
        <v>9</v>
      </c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</row>
    <row r="59" spans="1:21" s="2" customFormat="1" x14ac:dyDescent="0.25">
      <c r="A59" s="7">
        <v>45869</v>
      </c>
      <c r="B59" s="8" t="s">
        <v>87</v>
      </c>
      <c r="C59" s="8" t="s">
        <v>88</v>
      </c>
      <c r="D59" s="8" t="s">
        <v>19</v>
      </c>
      <c r="E59" s="8" t="s">
        <v>17</v>
      </c>
      <c r="F59" s="8" t="s">
        <v>22</v>
      </c>
      <c r="G59" s="19">
        <v>5860</v>
      </c>
      <c r="H59" s="9" t="s">
        <v>9</v>
      </c>
      <c r="I59" s="25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</row>
    <row r="60" spans="1:21" s="2" customFormat="1" ht="20.100000000000001" customHeight="1" x14ac:dyDescent="0.25">
      <c r="A60" s="7">
        <v>45953</v>
      </c>
      <c r="B60" s="8" t="s">
        <v>87</v>
      </c>
      <c r="C60" s="8" t="s">
        <v>89</v>
      </c>
      <c r="D60" s="8" t="s">
        <v>19</v>
      </c>
      <c r="E60" s="8" t="s">
        <v>17</v>
      </c>
      <c r="F60" s="8" t="s">
        <v>22</v>
      </c>
      <c r="G60" s="13">
        <v>7750</v>
      </c>
      <c r="H60" s="9" t="s">
        <v>9</v>
      </c>
      <c r="I60" s="25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</row>
    <row r="61" spans="1:21" s="2" customFormat="1" ht="20.100000000000001" customHeight="1" x14ac:dyDescent="0.25">
      <c r="A61" s="7">
        <v>45744</v>
      </c>
      <c r="B61" s="8" t="s">
        <v>49</v>
      </c>
      <c r="C61" s="8" t="s">
        <v>50</v>
      </c>
      <c r="D61" s="8" t="s">
        <v>30</v>
      </c>
      <c r="E61" s="8" t="s">
        <v>17</v>
      </c>
      <c r="F61" s="8" t="s">
        <v>22</v>
      </c>
      <c r="G61" s="13">
        <v>8261.01</v>
      </c>
      <c r="H61" s="9" t="s">
        <v>9</v>
      </c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</row>
    <row r="62" spans="1:21" s="2" customFormat="1" ht="20.100000000000001" customHeight="1" x14ac:dyDescent="0.25">
      <c r="A62" s="7">
        <v>45694</v>
      </c>
      <c r="B62" s="8" t="s">
        <v>164</v>
      </c>
      <c r="C62" s="8" t="s">
        <v>165</v>
      </c>
      <c r="D62" s="8" t="s">
        <v>16</v>
      </c>
      <c r="E62" s="8" t="s">
        <v>17</v>
      </c>
      <c r="F62" s="8" t="s">
        <v>22</v>
      </c>
      <c r="G62" s="13">
        <f>13162.58/108.1*100</f>
        <v>12176.299722479185</v>
      </c>
      <c r="H62" s="9" t="s">
        <v>9</v>
      </c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</row>
    <row r="63" spans="1:21" s="2" customFormat="1" x14ac:dyDescent="0.25">
      <c r="A63" s="7">
        <v>45796</v>
      </c>
      <c r="B63" s="8" t="s">
        <v>61</v>
      </c>
      <c r="C63" s="8" t="s">
        <v>62</v>
      </c>
      <c r="D63" s="8" t="s">
        <v>30</v>
      </c>
      <c r="E63" s="8" t="s">
        <v>17</v>
      </c>
      <c r="F63" s="8" t="s">
        <v>22</v>
      </c>
      <c r="G63" s="13">
        <v>8094.36</v>
      </c>
      <c r="H63" s="9" t="s">
        <v>9</v>
      </c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</row>
    <row r="64" spans="1:21" s="2" customFormat="1" ht="20.100000000000001" customHeight="1" x14ac:dyDescent="0.25">
      <c r="A64" s="7">
        <v>45796</v>
      </c>
      <c r="B64" s="8" t="s">
        <v>61</v>
      </c>
      <c r="C64" s="8" t="s">
        <v>63</v>
      </c>
      <c r="D64" s="8" t="s">
        <v>30</v>
      </c>
      <c r="E64" s="8" t="s">
        <v>17</v>
      </c>
      <c r="F64" s="8" t="s">
        <v>22</v>
      </c>
      <c r="G64" s="13">
        <v>14801.11</v>
      </c>
      <c r="H64" s="9" t="s">
        <v>9</v>
      </c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</row>
    <row r="65" spans="1:21" s="2" customFormat="1" ht="20.100000000000001" customHeight="1" x14ac:dyDescent="0.25">
      <c r="A65" s="7">
        <v>45960</v>
      </c>
      <c r="B65" s="8" t="s">
        <v>61</v>
      </c>
      <c r="C65" s="8" t="s">
        <v>83</v>
      </c>
      <c r="D65" s="8" t="s">
        <v>30</v>
      </c>
      <c r="E65" s="8" t="s">
        <v>17</v>
      </c>
      <c r="F65" s="8" t="s">
        <v>22</v>
      </c>
      <c r="G65" s="13">
        <v>95929.69</v>
      </c>
      <c r="H65" s="9" t="s">
        <v>9</v>
      </c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</row>
    <row r="66" spans="1:21" s="2" customFormat="1" ht="20.100000000000001" customHeight="1" x14ac:dyDescent="0.25">
      <c r="A66" s="7">
        <v>45715</v>
      </c>
      <c r="B66" s="8" t="s">
        <v>61</v>
      </c>
      <c r="C66" s="8" t="s">
        <v>166</v>
      </c>
      <c r="D66" s="8" t="s">
        <v>21</v>
      </c>
      <c r="E66" s="8" t="s">
        <v>17</v>
      </c>
      <c r="F66" s="8" t="s">
        <v>22</v>
      </c>
      <c r="G66" s="13">
        <f>17739.2/108.1*100</f>
        <v>16409.990749306202</v>
      </c>
      <c r="H66" s="9" t="s">
        <v>9</v>
      </c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</row>
    <row r="67" spans="1:21" s="2" customFormat="1" ht="20.100000000000001" customHeight="1" x14ac:dyDescent="0.25">
      <c r="A67" s="7">
        <v>45982</v>
      </c>
      <c r="B67" s="8" t="s">
        <v>84</v>
      </c>
      <c r="C67" s="8" t="s">
        <v>85</v>
      </c>
      <c r="D67" s="8" t="s">
        <v>16</v>
      </c>
      <c r="E67" s="8" t="s">
        <v>17</v>
      </c>
      <c r="F67" s="8" t="s">
        <v>22</v>
      </c>
      <c r="G67" s="13">
        <v>54700</v>
      </c>
      <c r="H67" s="9" t="s">
        <v>11</v>
      </c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</row>
    <row r="68" spans="1:21" s="2" customFormat="1" ht="20.100000000000001" customHeight="1" x14ac:dyDescent="0.25">
      <c r="A68" s="7">
        <v>45744</v>
      </c>
      <c r="B68" s="8" t="s">
        <v>47</v>
      </c>
      <c r="C68" s="8" t="s">
        <v>48</v>
      </c>
      <c r="D68" s="8" t="s">
        <v>30</v>
      </c>
      <c r="E68" s="8" t="s">
        <v>17</v>
      </c>
      <c r="F68" s="8" t="s">
        <v>22</v>
      </c>
      <c r="G68" s="13">
        <v>27520.81</v>
      </c>
      <c r="H68" s="9" t="s">
        <v>9</v>
      </c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</row>
    <row r="69" spans="1:21" s="2" customFormat="1" ht="20.100000000000001" customHeight="1" x14ac:dyDescent="0.25">
      <c r="A69" s="7">
        <v>45715</v>
      </c>
      <c r="B69" s="8" t="s">
        <v>167</v>
      </c>
      <c r="C69" s="8" t="s">
        <v>168</v>
      </c>
      <c r="D69" s="8" t="s">
        <v>16</v>
      </c>
      <c r="E69" s="8" t="s">
        <v>17</v>
      </c>
      <c r="F69" s="8" t="s">
        <v>22</v>
      </c>
      <c r="G69" s="13">
        <f>16085/108.1*100</f>
        <v>14879.740980573544</v>
      </c>
      <c r="H69" s="9" t="s">
        <v>9</v>
      </c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</row>
    <row r="70" spans="1:21" s="2" customFormat="1" ht="20.100000000000001" customHeight="1" x14ac:dyDescent="0.25">
      <c r="A70" s="7">
        <v>45680</v>
      </c>
      <c r="B70" s="8" t="s">
        <v>169</v>
      </c>
      <c r="C70" s="8" t="s">
        <v>170</v>
      </c>
      <c r="D70" s="8" t="s">
        <v>21</v>
      </c>
      <c r="E70" s="8" t="s">
        <v>17</v>
      </c>
      <c r="F70" s="8" t="s">
        <v>22</v>
      </c>
      <c r="G70" s="13">
        <f>18593.75/108.1*100</f>
        <v>17200.508788159113</v>
      </c>
      <c r="H70" s="9" t="s">
        <v>9</v>
      </c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</row>
    <row r="71" spans="1:21" s="2" customFormat="1" ht="20.100000000000001" customHeight="1" x14ac:dyDescent="0.25">
      <c r="A71" s="7">
        <v>46001</v>
      </c>
      <c r="B71" s="8" t="s">
        <v>188</v>
      </c>
      <c r="C71" s="8" t="s">
        <v>117</v>
      </c>
      <c r="D71" s="8" t="s">
        <v>21</v>
      </c>
      <c r="E71" s="8" t="s">
        <v>17</v>
      </c>
      <c r="F71" s="8" t="s">
        <v>22</v>
      </c>
      <c r="G71" s="13">
        <f>30000/108.1*100</f>
        <v>27752.081406105459</v>
      </c>
      <c r="H71" s="9" t="s">
        <v>9</v>
      </c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</row>
    <row r="72" spans="1:21" s="2" customFormat="1" ht="20.100000000000001" customHeight="1" x14ac:dyDescent="0.25">
      <c r="A72" s="7">
        <v>45783</v>
      </c>
      <c r="B72" s="8" t="s">
        <v>171</v>
      </c>
      <c r="C72" s="8" t="s">
        <v>118</v>
      </c>
      <c r="D72" s="8" t="s">
        <v>21</v>
      </c>
      <c r="E72" s="8" t="s">
        <v>17</v>
      </c>
      <c r="F72" s="8" t="s">
        <v>22</v>
      </c>
      <c r="G72" s="13">
        <f>30000/108.1*100</f>
        <v>27752.081406105459</v>
      </c>
      <c r="H72" s="9" t="s">
        <v>9</v>
      </c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</row>
    <row r="73" spans="1:21" s="2" customFormat="1" ht="20.100000000000001" customHeight="1" x14ac:dyDescent="0.25">
      <c r="A73" s="7">
        <v>45890</v>
      </c>
      <c r="B73" s="8" t="s">
        <v>172</v>
      </c>
      <c r="C73" s="8" t="s">
        <v>119</v>
      </c>
      <c r="D73" s="8" t="s">
        <v>16</v>
      </c>
      <c r="E73" s="8" t="s">
        <v>17</v>
      </c>
      <c r="F73" s="8" t="s">
        <v>22</v>
      </c>
      <c r="G73" s="13">
        <f>5567.15/108.1*100</f>
        <v>5150</v>
      </c>
      <c r="H73" s="9" t="s">
        <v>9</v>
      </c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</row>
    <row r="74" spans="1:21" s="2" customFormat="1" ht="20.100000000000001" customHeight="1" x14ac:dyDescent="0.25">
      <c r="A74" s="7">
        <v>45758</v>
      </c>
      <c r="B74" s="8" t="s">
        <v>55</v>
      </c>
      <c r="C74" s="8" t="s">
        <v>56</v>
      </c>
      <c r="D74" s="8" t="s">
        <v>30</v>
      </c>
      <c r="E74" s="8" t="s">
        <v>17</v>
      </c>
      <c r="F74" s="18" t="s">
        <v>22</v>
      </c>
      <c r="G74" s="13">
        <v>10175.76</v>
      </c>
      <c r="H74" s="9" t="s">
        <v>9</v>
      </c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</row>
    <row r="75" spans="1:21" s="2" customFormat="1" ht="20.100000000000001" customHeight="1" x14ac:dyDescent="0.25">
      <c r="A75" s="7">
        <v>45708</v>
      </c>
      <c r="B75" s="8" t="s">
        <v>55</v>
      </c>
      <c r="C75" s="8" t="s">
        <v>97</v>
      </c>
      <c r="D75" s="8" t="s">
        <v>30</v>
      </c>
      <c r="E75" s="8" t="s">
        <v>17</v>
      </c>
      <c r="F75" s="18" t="s">
        <v>22</v>
      </c>
      <c r="G75" s="19">
        <v>5879.74</v>
      </c>
      <c r="H75" s="9" t="s">
        <v>9</v>
      </c>
      <c r="I75" s="25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</row>
    <row r="76" spans="1:21" s="2" customFormat="1" ht="20.100000000000001" customHeight="1" x14ac:dyDescent="0.25">
      <c r="A76" s="7">
        <v>45818</v>
      </c>
      <c r="B76" s="8" t="s">
        <v>173</v>
      </c>
      <c r="C76" s="8" t="s">
        <v>174</v>
      </c>
      <c r="D76" s="8" t="s">
        <v>21</v>
      </c>
      <c r="E76" s="8" t="s">
        <v>17</v>
      </c>
      <c r="F76" s="18" t="s">
        <v>22</v>
      </c>
      <c r="G76" s="13">
        <f>41380.85/108.1*100</f>
        <v>38280.157261794637</v>
      </c>
      <c r="H76" s="9" t="s">
        <v>9</v>
      </c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</row>
    <row r="77" spans="1:21" s="2" customFormat="1" ht="20.100000000000001" customHeight="1" x14ac:dyDescent="0.25">
      <c r="A77" s="7">
        <v>45793</v>
      </c>
      <c r="B77" s="8" t="s">
        <v>59</v>
      </c>
      <c r="C77" s="8" t="s">
        <v>60</v>
      </c>
      <c r="D77" s="8" t="s">
        <v>30</v>
      </c>
      <c r="E77" s="8" t="s">
        <v>17</v>
      </c>
      <c r="F77" s="18" t="s">
        <v>22</v>
      </c>
      <c r="G77" s="13">
        <v>17383.63</v>
      </c>
      <c r="H77" s="9" t="s">
        <v>9</v>
      </c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</row>
    <row r="78" spans="1:21" s="2" customFormat="1" ht="20.100000000000001" customHeight="1" x14ac:dyDescent="0.25">
      <c r="A78" s="7">
        <v>45973</v>
      </c>
      <c r="B78" s="8" t="s">
        <v>175</v>
      </c>
      <c r="C78" s="8" t="s">
        <v>120</v>
      </c>
      <c r="D78" s="8" t="s">
        <v>21</v>
      </c>
      <c r="E78" s="8" t="s">
        <v>17</v>
      </c>
      <c r="F78" s="18" t="s">
        <v>22</v>
      </c>
      <c r="G78" s="13">
        <f>7567/108.1*100</f>
        <v>7000</v>
      </c>
      <c r="H78" s="9" t="s">
        <v>9</v>
      </c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</row>
    <row r="79" spans="1:21" s="2" customFormat="1" ht="20.100000000000001" customHeight="1" x14ac:dyDescent="0.25">
      <c r="A79" s="7">
        <v>45750</v>
      </c>
      <c r="B79" s="8" t="s">
        <v>178</v>
      </c>
      <c r="C79" s="8" t="s">
        <v>179</v>
      </c>
      <c r="D79" s="8" t="s">
        <v>21</v>
      </c>
      <c r="E79" s="8" t="s">
        <v>17</v>
      </c>
      <c r="F79" s="18" t="s">
        <v>22</v>
      </c>
      <c r="G79" s="13">
        <f>29441.24/108.1*100</f>
        <v>27235.189639222943</v>
      </c>
      <c r="H79" s="9" t="s">
        <v>9</v>
      </c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</row>
    <row r="80" spans="1:21" s="2" customFormat="1" ht="20.100000000000001" customHeight="1" x14ac:dyDescent="0.25">
      <c r="A80" s="7">
        <v>45694</v>
      </c>
      <c r="B80" s="8" t="s">
        <v>176</v>
      </c>
      <c r="C80" s="8" t="s">
        <v>177</v>
      </c>
      <c r="D80" s="8" t="s">
        <v>21</v>
      </c>
      <c r="E80" s="8" t="s">
        <v>17</v>
      </c>
      <c r="F80" s="18" t="s">
        <v>22</v>
      </c>
      <c r="G80" s="13">
        <f>53154.8/108.1*100</f>
        <v>49171.877890841817</v>
      </c>
      <c r="H80" s="9" t="s">
        <v>9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</row>
    <row r="81" spans="1:21" s="2" customFormat="1" ht="20.100000000000001" customHeight="1" x14ac:dyDescent="0.25">
      <c r="A81" s="7">
        <v>45726</v>
      </c>
      <c r="B81" s="8" t="s">
        <v>180</v>
      </c>
      <c r="C81" s="8" t="s">
        <v>181</v>
      </c>
      <c r="D81" s="8" t="s">
        <v>30</v>
      </c>
      <c r="E81" s="8" t="s">
        <v>17</v>
      </c>
      <c r="F81" s="18" t="s">
        <v>22</v>
      </c>
      <c r="G81" s="13">
        <f>5941.6/108.1*100</f>
        <v>5496.3922294172071</v>
      </c>
      <c r="H81" s="9" t="s">
        <v>9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</row>
    <row r="82" spans="1:21" s="2" customFormat="1" ht="20.100000000000001" customHeight="1" x14ac:dyDescent="0.25">
      <c r="A82" s="7">
        <v>45905</v>
      </c>
      <c r="B82" s="8" t="s">
        <v>74</v>
      </c>
      <c r="C82" s="8" t="s">
        <v>73</v>
      </c>
      <c r="D82" s="8" t="s">
        <v>30</v>
      </c>
      <c r="E82" s="8" t="s">
        <v>17</v>
      </c>
      <c r="F82" s="18" t="s">
        <v>22</v>
      </c>
      <c r="G82" s="19">
        <v>96207.22</v>
      </c>
      <c r="H82" s="9" t="s">
        <v>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</row>
    <row r="83" spans="1:21" s="2" customFormat="1" ht="20.100000000000001" customHeight="1" x14ac:dyDescent="0.25">
      <c r="A83" s="7">
        <v>45824</v>
      </c>
      <c r="B83" s="8" t="s">
        <v>182</v>
      </c>
      <c r="C83" s="8" t="s">
        <v>121</v>
      </c>
      <c r="D83" s="8" t="s">
        <v>21</v>
      </c>
      <c r="E83" s="8" t="s">
        <v>136</v>
      </c>
      <c r="F83" s="10" t="s">
        <v>137</v>
      </c>
      <c r="G83" s="13">
        <f>29862.35/108.1*100</f>
        <v>27624.745605920445</v>
      </c>
      <c r="H83" s="9" t="s">
        <v>9</v>
      </c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</row>
    <row r="84" spans="1:21" s="2" customFormat="1" ht="20.100000000000001" customHeight="1" x14ac:dyDescent="0.25">
      <c r="A84" s="7">
        <v>45981</v>
      </c>
      <c r="B84" s="8" t="s">
        <v>189</v>
      </c>
      <c r="C84" s="8" t="s">
        <v>122</v>
      </c>
      <c r="D84" s="8" t="s">
        <v>30</v>
      </c>
      <c r="E84" s="8" t="s">
        <v>17</v>
      </c>
      <c r="F84" s="18" t="s">
        <v>22</v>
      </c>
      <c r="G84" s="13">
        <f>7268.35/108.1*100</f>
        <v>6723.7280296022209</v>
      </c>
      <c r="H84" s="9" t="s">
        <v>9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</row>
    <row r="85" spans="1:21" s="2" customFormat="1" ht="20.100000000000001" customHeight="1" x14ac:dyDescent="0.25">
      <c r="A85" s="7">
        <v>45861</v>
      </c>
      <c r="B85" s="8" t="s">
        <v>189</v>
      </c>
      <c r="C85" s="8" t="s">
        <v>123</v>
      </c>
      <c r="D85" s="8" t="s">
        <v>30</v>
      </c>
      <c r="E85" s="8" t="s">
        <v>17</v>
      </c>
      <c r="F85" s="18" t="s">
        <v>22</v>
      </c>
      <c r="G85" s="13">
        <f>6486.75/108.1*100</f>
        <v>6000.6938020351527</v>
      </c>
      <c r="H85" s="9" t="s">
        <v>9</v>
      </c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</row>
    <row r="86" spans="1:21" s="2" customFormat="1" ht="20.100000000000001" customHeight="1" x14ac:dyDescent="0.25">
      <c r="A86" s="7">
        <v>46001</v>
      </c>
      <c r="B86" s="8" t="s">
        <v>183</v>
      </c>
      <c r="C86" s="8" t="s">
        <v>124</v>
      </c>
      <c r="D86" s="8" t="s">
        <v>30</v>
      </c>
      <c r="E86" s="8" t="s">
        <v>17</v>
      </c>
      <c r="F86" s="10" t="s">
        <v>22</v>
      </c>
      <c r="G86" s="13">
        <f>8248.05/108.1*100</f>
        <v>7630.0185013876035</v>
      </c>
      <c r="H86" s="9" t="s">
        <v>9</v>
      </c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</row>
    <row r="87" spans="1:21" s="2" customFormat="1" ht="20.100000000000001" customHeight="1" x14ac:dyDescent="0.25">
      <c r="A87" s="7">
        <v>46006</v>
      </c>
      <c r="B87" s="8" t="s">
        <v>183</v>
      </c>
      <c r="C87" s="8" t="s">
        <v>125</v>
      </c>
      <c r="D87" s="8" t="s">
        <v>30</v>
      </c>
      <c r="E87" s="8" t="s">
        <v>17</v>
      </c>
      <c r="F87" s="10" t="s">
        <v>22</v>
      </c>
      <c r="G87" s="13">
        <f>5725/108.1*100</f>
        <v>5296.0222016651251</v>
      </c>
      <c r="H87" s="9" t="s">
        <v>9</v>
      </c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</row>
    <row r="88" spans="1:21" s="2" customFormat="1" ht="20.100000000000001" customHeight="1" x14ac:dyDescent="0.25">
      <c r="A88" s="7">
        <v>45715</v>
      </c>
      <c r="B88" s="8" t="s">
        <v>199</v>
      </c>
      <c r="C88" s="8" t="s">
        <v>200</v>
      </c>
      <c r="D88" s="8" t="s">
        <v>21</v>
      </c>
      <c r="E88" s="8" t="s">
        <v>17</v>
      </c>
      <c r="F88" s="10" t="s">
        <v>22</v>
      </c>
      <c r="G88" s="13">
        <f>30000/108.1*100</f>
        <v>27752.081406105459</v>
      </c>
      <c r="H88" s="9" t="s">
        <v>9</v>
      </c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</row>
    <row r="89" spans="1:21" s="2" customFormat="1" ht="20.100000000000001" customHeight="1" x14ac:dyDescent="0.25">
      <c r="A89" s="20">
        <v>45730</v>
      </c>
      <c r="B89" s="10" t="s">
        <v>69</v>
      </c>
      <c r="C89" s="10" t="s">
        <v>70</v>
      </c>
      <c r="D89" s="8" t="s">
        <v>16</v>
      </c>
      <c r="E89" s="10" t="s">
        <v>17</v>
      </c>
      <c r="F89" s="10" t="s">
        <v>22</v>
      </c>
      <c r="G89" s="21">
        <v>19962.919999999998</v>
      </c>
      <c r="H89" s="9" t="s">
        <v>9</v>
      </c>
      <c r="I89" s="25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</row>
    <row r="90" spans="1:21" s="2" customFormat="1" ht="20.100000000000001" customHeight="1" x14ac:dyDescent="0.25">
      <c r="A90" s="7">
        <v>45905</v>
      </c>
      <c r="B90" s="8" t="s">
        <v>69</v>
      </c>
      <c r="C90" s="17" t="s">
        <v>71</v>
      </c>
      <c r="D90" s="8" t="s">
        <v>16</v>
      </c>
      <c r="E90" s="8" t="s">
        <v>17</v>
      </c>
      <c r="F90" s="8" t="s">
        <v>22</v>
      </c>
      <c r="G90" s="28">
        <v>3047.47</v>
      </c>
      <c r="H90" s="9" t="s">
        <v>9</v>
      </c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</row>
    <row r="91" spans="1:21" s="2" customFormat="1" x14ac:dyDescent="0.25">
      <c r="A91" s="7">
        <v>45684</v>
      </c>
      <c r="B91" s="8" t="s">
        <v>31</v>
      </c>
      <c r="C91" s="8" t="s">
        <v>32</v>
      </c>
      <c r="D91" s="8" t="s">
        <v>19</v>
      </c>
      <c r="E91" s="8" t="s">
        <v>17</v>
      </c>
      <c r="F91" s="18" t="s">
        <v>22</v>
      </c>
      <c r="G91" s="21">
        <v>6459.71</v>
      </c>
      <c r="H91" s="9" t="s">
        <v>9</v>
      </c>
      <c r="I91" s="25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</row>
    <row r="92" spans="1:21" s="2" customFormat="1" ht="20.100000000000001" customHeight="1" x14ac:dyDescent="0.25">
      <c r="A92" s="7">
        <v>45695</v>
      </c>
      <c r="B92" s="8" t="s">
        <v>31</v>
      </c>
      <c r="C92" s="8" t="s">
        <v>33</v>
      </c>
      <c r="D92" s="8" t="s">
        <v>19</v>
      </c>
      <c r="E92" s="8" t="s">
        <v>17</v>
      </c>
      <c r="F92" s="8" t="s">
        <v>22</v>
      </c>
      <c r="G92" s="28">
        <v>9873.73</v>
      </c>
      <c r="H92" s="9" t="s">
        <v>9</v>
      </c>
      <c r="I92" s="25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</row>
    <row r="93" spans="1:21" s="2" customFormat="1" ht="20.100000000000001" customHeight="1" x14ac:dyDescent="0.25">
      <c r="A93" s="20">
        <v>45716</v>
      </c>
      <c r="B93" s="10" t="s">
        <v>31</v>
      </c>
      <c r="C93" s="10" t="s">
        <v>44</v>
      </c>
      <c r="D93" s="10" t="s">
        <v>21</v>
      </c>
      <c r="E93" s="10" t="s">
        <v>17</v>
      </c>
      <c r="F93" s="10" t="s">
        <v>22</v>
      </c>
      <c r="G93" s="21">
        <v>5758.55</v>
      </c>
      <c r="H93" s="22" t="s">
        <v>9</v>
      </c>
      <c r="I93" s="25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</row>
    <row r="94" spans="1:21" s="2" customFormat="1" ht="20.100000000000001" customHeight="1" x14ac:dyDescent="0.25">
      <c r="A94" s="7">
        <v>45933</v>
      </c>
      <c r="B94" s="8" t="s">
        <v>77</v>
      </c>
      <c r="C94" s="8" t="s">
        <v>78</v>
      </c>
      <c r="D94" s="8" t="s">
        <v>19</v>
      </c>
      <c r="E94" s="8" t="s">
        <v>17</v>
      </c>
      <c r="F94" s="18" t="s">
        <v>22</v>
      </c>
      <c r="G94" s="13">
        <v>8056.01</v>
      </c>
      <c r="H94" s="9" t="s">
        <v>9</v>
      </c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</row>
    <row r="95" spans="1:21" s="2" customFormat="1" ht="20.100000000000001" customHeight="1" x14ac:dyDescent="0.25">
      <c r="A95" s="7">
        <v>46007</v>
      </c>
      <c r="B95" s="8" t="s">
        <v>77</v>
      </c>
      <c r="C95" s="8" t="s">
        <v>86</v>
      </c>
      <c r="D95" s="8" t="s">
        <v>30</v>
      </c>
      <c r="E95" s="8" t="s">
        <v>17</v>
      </c>
      <c r="F95" s="8" t="s">
        <v>22</v>
      </c>
      <c r="G95" s="13">
        <v>10260</v>
      </c>
      <c r="H95" s="9" t="s">
        <v>9</v>
      </c>
      <c r="I95" s="25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</row>
    <row r="96" spans="1:21" s="2" customFormat="1" ht="20.100000000000001" customHeight="1" x14ac:dyDescent="0.25">
      <c r="A96" s="7">
        <v>45960</v>
      </c>
      <c r="B96" s="8" t="s">
        <v>81</v>
      </c>
      <c r="C96" s="8" t="s">
        <v>82</v>
      </c>
      <c r="D96" s="8" t="s">
        <v>21</v>
      </c>
      <c r="E96" s="8" t="s">
        <v>17</v>
      </c>
      <c r="F96" s="8" t="s">
        <v>22</v>
      </c>
      <c r="G96" s="13">
        <v>6000</v>
      </c>
      <c r="H96" s="9" t="s">
        <v>9</v>
      </c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</row>
    <row r="97" spans="1:21" s="2" customFormat="1" ht="20.100000000000001" customHeight="1" x14ac:dyDescent="0.25">
      <c r="A97" s="7">
        <v>46168</v>
      </c>
      <c r="B97" s="8" t="s">
        <v>104</v>
      </c>
      <c r="C97" s="8" t="s">
        <v>107</v>
      </c>
      <c r="D97" s="8" t="s">
        <v>30</v>
      </c>
      <c r="E97" s="8" t="s">
        <v>17</v>
      </c>
      <c r="F97" s="8" t="s">
        <v>22</v>
      </c>
      <c r="G97" s="13">
        <v>28800</v>
      </c>
      <c r="H97" s="9" t="s">
        <v>9</v>
      </c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</row>
    <row r="98" spans="1:21" s="2" customFormat="1" ht="20.100000000000001" customHeight="1" x14ac:dyDescent="0.25">
      <c r="A98" s="7">
        <v>45959</v>
      </c>
      <c r="B98" s="8" t="s">
        <v>79</v>
      </c>
      <c r="C98" s="8" t="s">
        <v>80</v>
      </c>
      <c r="D98" s="8" t="s">
        <v>19</v>
      </c>
      <c r="E98" s="8" t="s">
        <v>17</v>
      </c>
      <c r="F98" s="8" t="s">
        <v>22</v>
      </c>
      <c r="G98" s="13">
        <v>10790.01</v>
      </c>
      <c r="H98" s="9" t="s">
        <v>9</v>
      </c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</row>
    <row r="99" spans="1:21" s="2" customFormat="1" ht="20.100000000000001" customHeight="1" x14ac:dyDescent="0.25">
      <c r="A99" s="7">
        <v>45910</v>
      </c>
      <c r="B99" s="8" t="s">
        <v>91</v>
      </c>
      <c r="C99" s="8" t="s">
        <v>92</v>
      </c>
      <c r="D99" s="8" t="s">
        <v>30</v>
      </c>
      <c r="E99" s="8" t="s">
        <v>17</v>
      </c>
      <c r="F99" s="8" t="s">
        <v>22</v>
      </c>
      <c r="G99" s="13">
        <v>111008.33</v>
      </c>
      <c r="H99" s="9" t="s">
        <v>9</v>
      </c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</row>
    <row r="100" spans="1:21" s="2" customFormat="1" ht="20.100000000000001" customHeight="1" x14ac:dyDescent="0.25">
      <c r="A100" s="7">
        <v>45695</v>
      </c>
      <c r="B100" s="8" t="s">
        <v>34</v>
      </c>
      <c r="C100" s="17" t="s">
        <v>35</v>
      </c>
      <c r="D100" s="8" t="s">
        <v>16</v>
      </c>
      <c r="E100" s="8" t="s">
        <v>17</v>
      </c>
      <c r="F100" s="18" t="s">
        <v>22</v>
      </c>
      <c r="G100" s="13">
        <v>10065</v>
      </c>
      <c r="H100" s="9" t="s">
        <v>9</v>
      </c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</row>
    <row r="101" spans="1:21" s="2" customFormat="1" ht="20.100000000000001" customHeight="1" x14ac:dyDescent="0.25">
      <c r="A101" s="7">
        <v>46168</v>
      </c>
      <c r="B101" s="8" t="s">
        <v>103</v>
      </c>
      <c r="C101" s="17" t="s">
        <v>106</v>
      </c>
      <c r="D101" s="8" t="s">
        <v>30</v>
      </c>
      <c r="E101" s="8" t="s">
        <v>17</v>
      </c>
      <c r="F101" s="18" t="s">
        <v>22</v>
      </c>
      <c r="G101" s="19">
        <v>43289.599999999999</v>
      </c>
      <c r="H101" s="9" t="s">
        <v>9</v>
      </c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</row>
    <row r="102" spans="1:21" s="2" customFormat="1" ht="20.100000000000001" customHeight="1" x14ac:dyDescent="0.25">
      <c r="A102" s="7">
        <v>45715</v>
      </c>
      <c r="B102" s="8" t="s">
        <v>185</v>
      </c>
      <c r="C102" s="8" t="s">
        <v>186</v>
      </c>
      <c r="D102" s="8" t="s">
        <v>21</v>
      </c>
      <c r="E102" s="8" t="s">
        <v>17</v>
      </c>
      <c r="F102" s="8" t="s">
        <v>22</v>
      </c>
      <c r="G102" s="13">
        <f>10341/108.1*100</f>
        <v>9566.1424606845521</v>
      </c>
      <c r="H102" s="9" t="s">
        <v>9</v>
      </c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</row>
    <row r="103" spans="1:21" s="2" customFormat="1" ht="20.100000000000001" customHeight="1" x14ac:dyDescent="0.25">
      <c r="A103" s="7">
        <v>45890</v>
      </c>
      <c r="B103" s="8" t="s">
        <v>184</v>
      </c>
      <c r="C103" s="8" t="s">
        <v>126</v>
      </c>
      <c r="D103" s="8" t="s">
        <v>21</v>
      </c>
      <c r="E103" s="8" t="s">
        <v>17</v>
      </c>
      <c r="F103" s="8" t="s">
        <v>22</v>
      </c>
      <c r="G103" s="13">
        <f>9796.55/108.1*100</f>
        <v>9062.4884366327478</v>
      </c>
      <c r="H103" s="9" t="s">
        <v>9</v>
      </c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</row>
    <row r="104" spans="1:21" s="2" customFormat="1" ht="28.5" x14ac:dyDescent="0.25">
      <c r="A104" s="7">
        <v>45807</v>
      </c>
      <c r="B104" s="8" t="s">
        <v>67</v>
      </c>
      <c r="C104" s="17" t="s">
        <v>68</v>
      </c>
      <c r="D104" s="8" t="s">
        <v>30</v>
      </c>
      <c r="E104" s="8" t="s">
        <v>17</v>
      </c>
      <c r="F104" s="18" t="s">
        <v>22</v>
      </c>
      <c r="G104" s="13">
        <v>35125.800000000003</v>
      </c>
      <c r="H104" s="9" t="s">
        <v>9</v>
      </c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</row>
    <row r="105" spans="1:21" ht="19.5" thickBot="1" x14ac:dyDescent="0.35">
      <c r="F105" s="12" t="s">
        <v>13</v>
      </c>
      <c r="G105" s="16">
        <f>SUM(G7:G104)</f>
        <v>3586745.1828307109</v>
      </c>
      <c r="H105" s="15" t="s">
        <v>9</v>
      </c>
    </row>
    <row r="106" spans="1:21" ht="19.5" thickTop="1" x14ac:dyDescent="0.3">
      <c r="F106" s="12"/>
      <c r="G106" s="11"/>
      <c r="H106" s="14"/>
    </row>
    <row r="107" spans="1:21" x14ac:dyDescent="0.3">
      <c r="A107" s="3" t="s">
        <v>203</v>
      </c>
      <c r="B107" s="4"/>
      <c r="C107" s="3"/>
    </row>
    <row r="1045937" spans="5:5" x14ac:dyDescent="0.3">
      <c r="E1045937" s="8"/>
    </row>
  </sheetData>
  <autoFilter ref="A6:H105" xr:uid="{CB0CEB69-D642-481B-B065-42E271FA8A27}">
    <sortState xmlns:xlrd2="http://schemas.microsoft.com/office/spreadsheetml/2017/richdata2" ref="A7:H105">
      <sortCondition ref="B7:B105"/>
    </sortState>
  </autoFilter>
  <mergeCells count="3">
    <mergeCell ref="A1:I1"/>
    <mergeCell ref="A2:I2"/>
    <mergeCell ref="A3:I3"/>
  </mergeCells>
  <pageMargins left="0.25" right="0.25" top="0.75" bottom="0.75" header="0.3" footer="0.3"/>
  <pageSetup paperSize="8" scale="4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Lista commesse 2025  </vt:lpstr>
      <vt:lpstr>'Lista commesse 2025  '!Area_stampa</vt:lpstr>
      <vt:lpstr>'Lista commesse 2025  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Scarmignan</dc:creator>
  <cp:lastModifiedBy>Francesca Sciolli</cp:lastModifiedBy>
  <cp:lastPrinted>2026-03-16T08:54:14Z</cp:lastPrinted>
  <dcterms:created xsi:type="dcterms:W3CDTF">2023-03-14T16:04:02Z</dcterms:created>
  <dcterms:modified xsi:type="dcterms:W3CDTF">2026-03-24T07:34:48Z</dcterms:modified>
</cp:coreProperties>
</file>